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417" activeTab="0"/>
  </bookViews>
  <sheets>
    <sheet name="Floating ball " sheetId="1" r:id="rId1"/>
    <sheet name="Floating ball expl.pdf" sheetId="2" r:id="rId2"/>
    <sheet name="Floating ball expl.xls" sheetId="3" r:id="rId3"/>
    <sheet name="Spheres" sheetId="4" r:id="rId4"/>
    <sheet name="Ref" sheetId="5" r:id="rId5"/>
  </sheets>
  <externalReferences>
    <externalReference r:id="rId8"/>
  </externalReferences>
  <definedNames/>
  <calcPr fullCalcOnLoad="1" iterate="1" iterateCount="100" iterateDelta="1E-05"/>
</workbook>
</file>

<file path=xl/sharedStrings.xml><?xml version="1.0" encoding="utf-8"?>
<sst xmlns="http://schemas.openxmlformats.org/spreadsheetml/2006/main" count="339" uniqueCount="183">
  <si>
    <t>http://nm.mathforcollege.com/mws/gen/03nle/mws_gen_nle_txt_newton.pdf</t>
  </si>
  <si>
    <t>SG =</t>
  </si>
  <si>
    <t>r =</t>
  </si>
  <si>
    <t>cm</t>
  </si>
  <si>
    <t>Volume of a sphere</t>
  </si>
  <si>
    <t>Vs =</t>
  </si>
  <si>
    <t>Ws =</t>
  </si>
  <si>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* h^2 * (r - h/3)</t>
    </r>
  </si>
  <si>
    <t>Vwd =</t>
  </si>
  <si>
    <t>Weight of displaced water</t>
  </si>
  <si>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* h^2 * (r - h/3)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</si>
  <si>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t xml:space="preserve"> =</t>
  </si>
  <si>
    <t xml:space="preserve"> </t>
  </si>
  <si>
    <r>
      <t xml:space="preserve"> h^2 * (r - h/3)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</si>
  <si>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t xml:space="preserve"> h^2 * (r - h/3) </t>
  </si>
  <si>
    <r>
      <t>(4/3) * r^3 *</t>
    </r>
    <r>
      <rPr>
        <sz val="11"/>
        <color indexed="8"/>
        <rFont val="Arial"/>
        <family val="2"/>
      </rPr>
      <t xml:space="preserve"> SG</t>
    </r>
  </si>
  <si>
    <t>r * h^2 - h^3 / 3</t>
  </si>
  <si>
    <t xml:space="preserve">     /*3</t>
  </si>
  <si>
    <t xml:space="preserve">  =</t>
  </si>
  <si>
    <t>4*SG*r^3</t>
  </si>
  <si>
    <t>4*SG*r^3 =</t>
  </si>
  <si>
    <t>m</t>
  </si>
  <si>
    <t xml:space="preserve">   -h^3 + (3*r) * h^2</t>
  </si>
  <si>
    <t xml:space="preserve"> h^3 -  (3*r) * h^2 + 4*SG*r^3</t>
  </si>
  <si>
    <t>3 * r =</t>
  </si>
  <si>
    <t>h =</t>
  </si>
  <si>
    <t>Floating ball problem solved with Newton Raphson method</t>
  </si>
  <si>
    <t>[1]</t>
  </si>
  <si>
    <t>`[2]</t>
  </si>
  <si>
    <t>CRC Stabdard Mathematical Tables</t>
  </si>
  <si>
    <t>12 edition, 1959</t>
  </si>
  <si>
    <t>[2], page 401</t>
  </si>
  <si>
    <t>Volume of a spherical cap</t>
  </si>
  <si>
    <t>Volume of a spherical segment (cap)</t>
  </si>
  <si>
    <t>Displaced volume of water [2]</t>
  </si>
  <si>
    <r>
      <t xml:space="preserve">(4/3) * 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* r^3</t>
    </r>
  </si>
  <si>
    <t>Weight of the sphere</t>
  </si>
  <si>
    <t>Ws</t>
  </si>
  <si>
    <t>Volume of a spherical cap [2]</t>
  </si>
  <si>
    <t>Vsc =</t>
  </si>
  <si>
    <t>Radius</t>
  </si>
  <si>
    <t>(volume of the spherical cap)</t>
  </si>
  <si>
    <t>Vsc</t>
  </si>
  <si>
    <r>
      <t xml:space="preserve">Vwd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 xml:space="preserve">w </t>
    </r>
  </si>
  <si>
    <t>Weight of sphere</t>
  </si>
  <si>
    <t>Wdw =</t>
  </si>
  <si>
    <t>Wdw</t>
  </si>
  <si>
    <t xml:space="preserve"> h^2 * (r - h/3)</t>
  </si>
  <si>
    <t>Equation to be solved</t>
  </si>
  <si>
    <t>Using the VB function  Newton_Floating_ball</t>
  </si>
  <si>
    <t xml:space="preserve">Newton_Floatig_ball(hass) </t>
  </si>
  <si>
    <t>hass =</t>
  </si>
  <si>
    <t>Equilibrium equation</t>
  </si>
  <si>
    <t>for</t>
  </si>
  <si>
    <t>h^3  -</t>
  </si>
  <si>
    <t xml:space="preserve"> =   0</t>
  </si>
  <si>
    <t xml:space="preserve">FxxOld = 3 * xOld ^ 2 - 2 * 0.165 * xOld       </t>
  </si>
  <si>
    <t xml:space="preserve"> *h^2      + </t>
  </si>
  <si>
    <t>which first derivative is</t>
  </si>
  <si>
    <t>3 * h^2  -</t>
  </si>
  <si>
    <t xml:space="preserve"> * h</t>
  </si>
  <si>
    <t>Eq. (a)</t>
  </si>
  <si>
    <t>Eq. (b)</t>
  </si>
  <si>
    <t>Entering in the code equations (a) and (b)</t>
  </si>
  <si>
    <t xml:space="preserve">FxOld = xOld ^ 3 - 0.165 * xOld ^ 2 + 0.000399    </t>
  </si>
  <si>
    <t>(a)</t>
  </si>
  <si>
    <t>(b)</t>
  </si>
  <si>
    <t xml:space="preserve">and using an initially assumed value  (hass) </t>
  </si>
  <si>
    <t xml:space="preserve">A sphere of radius  r  and specific </t>
  </si>
  <si>
    <t xml:space="preserve">gravity SG  is deposited in a pond </t>
  </si>
  <si>
    <t xml:space="preserve">with water. Determine the </t>
  </si>
  <si>
    <t xml:space="preserve">height  h  of the sphere that  </t>
  </si>
  <si>
    <t xml:space="preserve">will be submerged in the water </t>
  </si>
  <si>
    <t>(considering it as a body with</t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</si>
  <si>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 : specific weight of water</t>
    </r>
  </si>
  <si>
    <t>Sphere</t>
  </si>
  <si>
    <t>Volume</t>
  </si>
  <si>
    <t>Surface</t>
  </si>
  <si>
    <t>Ss =</t>
  </si>
  <si>
    <r>
      <t xml:space="preserve">4 * 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* r^2</t>
    </r>
  </si>
  <si>
    <t>Volume of a shell surface</t>
  </si>
  <si>
    <t>Vss =</t>
  </si>
  <si>
    <t>Ss * t</t>
  </si>
  <si>
    <r>
      <t xml:space="preserve">4 * 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* r^2 * t</t>
    </r>
  </si>
  <si>
    <t>t: thickness of shell</t>
  </si>
  <si>
    <t>Wss</t>
  </si>
  <si>
    <t>Weight of shell surface</t>
  </si>
  <si>
    <t>Wss =</t>
  </si>
  <si>
    <r>
      <t>Vss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s</t>
    </r>
  </si>
  <si>
    <t>If the smaterial is steel</t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</si>
  <si>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s =</t>
    </r>
  </si>
  <si>
    <r>
      <t>kg/m</t>
    </r>
    <r>
      <rPr>
        <vertAlign val="superscript"/>
        <sz val="11"/>
        <color indexed="8"/>
        <rFont val="Calibri"/>
        <family val="2"/>
      </rPr>
      <t>3</t>
    </r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</si>
  <si>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 =</t>
    </r>
  </si>
  <si>
    <r>
      <t>N/m</t>
    </r>
    <r>
      <rPr>
        <vertAlign val="superscript"/>
        <sz val="11"/>
        <color indexed="8"/>
        <rFont val="Calibri"/>
        <family val="2"/>
      </rPr>
      <t>3</t>
    </r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</si>
  <si>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s: specific weight of shell material</t>
    </r>
  </si>
  <si>
    <r>
      <t>4 *</t>
    </r>
    <r>
      <rPr>
        <sz val="11"/>
        <color indexed="8"/>
        <rFont val="Symbol"/>
        <family val="1"/>
      </rPr>
      <t xml:space="preserve"> p</t>
    </r>
    <r>
      <rPr>
        <sz val="11"/>
        <color theme="1"/>
        <rFont val="Calibri"/>
        <family val="2"/>
      </rPr>
      <t xml:space="preserve"> * r^2 * t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s</t>
    </r>
  </si>
  <si>
    <r>
      <t>Vs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w</t>
    </r>
  </si>
  <si>
    <r>
      <t xml:space="preserve">(4/3) * 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* r^3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</si>
  <si>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w =</t>
    </r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</si>
  <si>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 =</t>
    </r>
  </si>
  <si>
    <t>Specific weight of the shell</t>
  </si>
  <si>
    <t>shell surface (the ball)</t>
  </si>
  <si>
    <t>SW =</t>
  </si>
  <si>
    <t>considered as a body</t>
  </si>
  <si>
    <t>Wsw =</t>
  </si>
  <si>
    <t>Wss /  Wsw</t>
  </si>
  <si>
    <r>
      <t xml:space="preserve">(1/3) </t>
    </r>
    <r>
      <rPr>
        <sz val="11"/>
        <color theme="1"/>
        <rFont val="Calibri"/>
        <family val="2"/>
      </rPr>
      <t xml:space="preserve"> * r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</si>
  <si>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r>
      <t>3 * t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 xml:space="preserve">s / (r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w)</t>
    </r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</si>
  <si>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 /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w =</t>
    </r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</si>
  <si>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>s /</t>
    </r>
    <r>
      <rPr>
        <sz val="11"/>
        <color indexed="8"/>
        <rFont val="Symbol"/>
        <family val="1"/>
      </rPr>
      <t xml:space="preserve"> r</t>
    </r>
    <r>
      <rPr>
        <sz val="11"/>
        <color theme="1"/>
        <rFont val="Calibri"/>
        <family val="2"/>
      </rPr>
      <t xml:space="preserve">w </t>
    </r>
  </si>
  <si>
    <t>t =</t>
  </si>
  <si>
    <t>mm</t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</si>
  <si>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 xml:space="preserve">s: specific weight of shell </t>
    </r>
  </si>
  <si>
    <t>material (steel)</t>
  </si>
  <si>
    <t>of thickness  t</t>
  </si>
  <si>
    <t>(volume of displaced water)</t>
  </si>
  <si>
    <t>Vdw =</t>
  </si>
  <si>
    <r>
      <rPr>
        <sz val="11"/>
        <color indexed="8"/>
        <rFont val="Arial"/>
        <family val="2"/>
      </rPr>
      <t>Vdw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w</t>
    </r>
  </si>
  <si>
    <r>
      <t xml:space="preserve">4 </t>
    </r>
    <r>
      <rPr>
        <sz val="11"/>
        <color theme="1"/>
        <rFont val="Calibri"/>
        <family val="2"/>
      </rPr>
      <t xml:space="preserve"> * r^2 * t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s</t>
    </r>
  </si>
  <si>
    <r>
      <t>4  * r^2 * t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s/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</si>
  <si>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t xml:space="preserve"> h^2 *3* r - h^3</t>
  </si>
  <si>
    <t xml:space="preserve"> h^2 * r - h^3/3 </t>
  </si>
  <si>
    <r>
      <t>12  * r^2 * t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s/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</si>
  <si>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s/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 =</t>
    </r>
  </si>
  <si>
    <t>12  * r^2 * t * gs/gw =</t>
  </si>
  <si>
    <r>
      <t>3 *( t/r)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 xml:space="preserve">s / 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</si>
  <si>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r>
      <t>3 * t/r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 xml:space="preserve">s / 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</si>
  <si>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t>pond with water. Determine the</t>
  </si>
  <si>
    <t xml:space="preserve">A metallic thin sphere of radius r </t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</si>
  <si>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w: specific weight of water</t>
    </r>
  </si>
  <si>
    <t>Volume of a spherical surface</t>
  </si>
  <si>
    <t>Weight of a spherical surface</t>
  </si>
  <si>
    <t>Spherical surface</t>
  </si>
  <si>
    <t>From sheet  Spheres</t>
  </si>
  <si>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 xml:space="preserve"> * h^2 * (r - h/3) *</t>
    </r>
    <r>
      <rPr>
        <sz val="10"/>
        <color indexed="8"/>
        <rFont val="Symbol"/>
        <family val="1"/>
      </rPr>
      <t xml:space="preserve"> g</t>
    </r>
    <r>
      <rPr>
        <sz val="10"/>
        <color indexed="8"/>
        <rFont val="Calibri"/>
        <family val="2"/>
      </rPr>
      <t>w</t>
    </r>
  </si>
  <si>
    <r>
      <t xml:space="preserve">  h^3 - (3*r)*h^2 + 12  * r^2 * t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s/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    =</t>
    </r>
  </si>
  <si>
    <t>For</t>
  </si>
  <si>
    <t xml:space="preserve">3 * r </t>
  </si>
  <si>
    <t>Use of the VB function  Newton_Floating_ball</t>
  </si>
  <si>
    <t>and thickness  t is deposited in a</t>
  </si>
  <si>
    <t xml:space="preserve">Select some initially assumed value  (hass) </t>
  </si>
  <si>
    <t>Appliy the VB function</t>
  </si>
  <si>
    <t>with the selected value as input</t>
  </si>
  <si>
    <t>Enter in the Input Box of the code, the equations (a) and (b)</t>
  </si>
  <si>
    <t xml:space="preserve"> submerged under water</t>
  </si>
  <si>
    <t>depth  "h" to which the sphere is</t>
  </si>
  <si>
    <r>
      <t>4 *</t>
    </r>
    <r>
      <rPr>
        <sz val="11"/>
        <color indexed="8"/>
        <rFont val="Symbol"/>
        <family val="1"/>
      </rPr>
      <t xml:space="preserve"> p</t>
    </r>
    <r>
      <rPr>
        <sz val="11"/>
        <color theme="1"/>
        <rFont val="Calibri"/>
        <family val="2"/>
      </rPr>
      <t xml:space="preserve"> * r^2 * t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s   /</t>
    </r>
  </si>
  <si>
    <r>
      <t xml:space="preserve"> t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s   /</t>
    </r>
  </si>
  <si>
    <r>
      <t>(SW /3 ) * r * (</t>
    </r>
    <r>
      <rPr>
        <sz val="9"/>
        <color indexed="8"/>
        <rFont val="Symbol"/>
        <family val="1"/>
      </rPr>
      <t>r</t>
    </r>
    <r>
      <rPr>
        <sz val="9"/>
        <color indexed="8"/>
        <rFont val="Calibri"/>
        <family val="2"/>
      </rPr>
      <t>w/</t>
    </r>
    <r>
      <rPr>
        <sz val="9"/>
        <color indexed="8"/>
        <rFont val="Symbol"/>
        <family val="1"/>
      </rPr>
      <t>r</t>
    </r>
    <r>
      <rPr>
        <sz val="9"/>
        <color indexed="8"/>
        <rFont val="Calibri"/>
        <family val="2"/>
      </rPr>
      <t>s)</t>
    </r>
  </si>
  <si>
    <t>The use of the input data</t>
  </si>
  <si>
    <t>is equivalent to the use</t>
  </si>
  <si>
    <t>Note 1</t>
  </si>
  <si>
    <t>Data adapted from [1]</t>
  </si>
  <si>
    <t>Thickness of ball used instead of specific gravity.</t>
  </si>
  <si>
    <r>
      <t xml:space="preserve">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sph/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</si>
  <si>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r>
      <t xml:space="preserve">(4/3) * 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 xml:space="preserve"> * r^3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sph</t>
    </r>
  </si>
  <si>
    <r>
      <t xml:space="preserve">(4/3) *  r^3 *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sph/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w</t>
    </r>
  </si>
  <si>
    <t>Specific gravity of the sphere (Note 1)</t>
  </si>
  <si>
    <t>Note 1. To considere the weight of</t>
  </si>
  <si>
    <t>the ball, the referece consideres</t>
  </si>
  <si>
    <t>a solid sphere with a (pseudo)</t>
  </si>
  <si>
    <t>specific gravity  SG.</t>
  </si>
  <si>
    <t>This specific gravity is equivalent</t>
  </si>
  <si>
    <t xml:space="preserve">to the case of a steel ball  with a </t>
  </si>
  <si>
    <t>calculated in sheet Sphere.</t>
  </si>
  <si>
    <t xml:space="preserve">Relation between the (pseudo) specific </t>
  </si>
  <si>
    <t xml:space="preserve">gravity  of the sphere (as used in the </t>
  </si>
  <si>
    <t xml:space="preserve">original example) and the case of using </t>
  </si>
  <si>
    <t>the surface thickness as data.</t>
  </si>
  <si>
    <t>Weight of the content of a</t>
  </si>
  <si>
    <t>sphere of water</t>
  </si>
  <si>
    <t>of a thickness  t  for a ball</t>
  </si>
  <si>
    <t>made of steel as input.</t>
  </si>
  <si>
    <t>Thickness calculated in sheet Sphere.</t>
  </si>
  <si>
    <t>thickness (Note 1)</t>
  </si>
  <si>
    <t>Adapted from [1]</t>
  </si>
  <si>
    <t xml:space="preserve">Weight of a spherical steel  </t>
  </si>
  <si>
    <t>surface of thickness  t</t>
  </si>
  <si>
    <t>rev.cjc.265.01.2019</t>
  </si>
  <si>
    <t xml:space="preserve">thickness  t, which value has been </t>
  </si>
  <si>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sph : specific weight of sphere</t>
    </r>
  </si>
  <si>
    <r>
      <t xml:space="preserve">with a specific weight  </t>
    </r>
    <r>
      <rPr>
        <sz val="11"/>
        <color indexed="8"/>
        <rFont val="Symbol"/>
        <family val="1"/>
      </rPr>
      <t>g</t>
    </r>
    <r>
      <rPr>
        <sz val="11"/>
        <color theme="1"/>
        <rFont val="Calibri"/>
        <family val="2"/>
      </rPr>
      <t>sph)</t>
    </r>
  </si>
  <si>
    <r>
      <t>Vs *</t>
    </r>
    <r>
      <rPr>
        <sz val="11"/>
        <color indexed="8"/>
        <rFont val="Symbol"/>
        <family val="1"/>
      </rPr>
      <t xml:space="preserve"> g</t>
    </r>
    <r>
      <rPr>
        <sz val="11"/>
        <color theme="1"/>
        <rFont val="Calibri"/>
        <family val="2"/>
      </rPr>
      <t>sph</t>
    </r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</si>
</sst>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  <numFmt numFmtId="165" formatCode="0.0E+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40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Symbol"/>
      <family val="1"/>
    </font>
    <font>
      <sz val="10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Arial"/>
      <family val="2"/>
    </font>
    <font>
      <sz val="8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F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B0F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/>
      <top/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 style="thin">
        <color rgb="FF00B0F0"/>
      </bottom>
    </border>
    <border>
      <left/>
      <right style="thin">
        <color rgb="FF00B0F0"/>
      </right>
      <top/>
      <bottom/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/>
      <bottom style="thick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6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43" fillId="0" borderId="20" xfId="0" applyFont="1" applyFill="1" applyBorder="1" applyAlignment="1">
      <alignment horizontal="left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34" borderId="23" xfId="0" applyNumberForma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5" xfId="0" applyFill="1" applyBorder="1" applyAlignment="1">
      <alignment/>
    </xf>
    <xf numFmtId="2" fontId="0" fillId="33" borderId="0" xfId="0" applyNumberFormat="1" applyFill="1" applyAlignment="1">
      <alignment horizontal="center"/>
    </xf>
    <xf numFmtId="0" fontId="0" fillId="0" borderId="33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 horizontal="left"/>
    </xf>
    <xf numFmtId="0" fontId="46" fillId="34" borderId="23" xfId="0" applyFont="1" applyFill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0" fillId="34" borderId="34" xfId="0" applyFill="1" applyBorder="1" applyAlignment="1">
      <alignment horizontal="center"/>
    </xf>
    <xf numFmtId="11" fontId="0" fillId="34" borderId="34" xfId="0" applyNumberForma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0" fillId="0" borderId="34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64" fontId="0" fillId="34" borderId="23" xfId="0" applyNumberForma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6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10</xdr:row>
      <xdr:rowOff>142875</xdr:rowOff>
    </xdr:from>
    <xdr:to>
      <xdr:col>5</xdr:col>
      <xdr:colOff>190500</xdr:colOff>
      <xdr:row>18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133600"/>
          <a:ext cx="2057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5</xdr:row>
      <xdr:rowOff>142875</xdr:rowOff>
    </xdr:from>
    <xdr:to>
      <xdr:col>14</xdr:col>
      <xdr:colOff>495300</xdr:colOff>
      <xdr:row>36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95375"/>
          <a:ext cx="7686675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38</xdr:row>
      <xdr:rowOff>85725</xdr:rowOff>
    </xdr:from>
    <xdr:to>
      <xdr:col>14</xdr:col>
      <xdr:colOff>152400</xdr:colOff>
      <xdr:row>55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7324725"/>
          <a:ext cx="73723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14</xdr:col>
      <xdr:colOff>276225</xdr:colOff>
      <xdr:row>65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0858500"/>
          <a:ext cx="75914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14</xdr:col>
      <xdr:colOff>314325</xdr:colOff>
      <xdr:row>110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2954000"/>
          <a:ext cx="76295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14</xdr:col>
      <xdr:colOff>409575</xdr:colOff>
      <xdr:row>149</xdr:row>
      <xdr:rowOff>38100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21717000"/>
          <a:ext cx="772477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14</xdr:col>
      <xdr:colOff>209550</xdr:colOff>
      <xdr:row>174</xdr:row>
      <xdr:rowOff>171450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28765500"/>
          <a:ext cx="75247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14</xdr:col>
      <xdr:colOff>247650</xdr:colOff>
      <xdr:row>207</xdr:row>
      <xdr:rowOff>104775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33718500"/>
          <a:ext cx="75628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14</xdr:col>
      <xdr:colOff>276225</xdr:colOff>
      <xdr:row>238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9200" y="40005000"/>
          <a:ext cx="75914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14</xdr:col>
      <xdr:colOff>285750</xdr:colOff>
      <xdr:row>251</xdr:row>
      <xdr:rowOff>152400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" y="45910500"/>
          <a:ext cx="76009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14</xdr:col>
      <xdr:colOff>180975</xdr:colOff>
      <xdr:row>275</xdr:row>
      <xdr:rowOff>76200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9200" y="48577500"/>
          <a:ext cx="74961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8</xdr:col>
      <xdr:colOff>180975</xdr:colOff>
      <xdr:row>306</xdr:row>
      <xdr:rowOff>180975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53149500"/>
          <a:ext cx="38385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14</xdr:col>
      <xdr:colOff>219075</xdr:colOff>
      <xdr:row>333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19200" y="59055000"/>
          <a:ext cx="75342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14</xdr:col>
      <xdr:colOff>209550</xdr:colOff>
      <xdr:row>350</xdr:row>
      <xdr:rowOff>85725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9200" y="64008000"/>
          <a:ext cx="75247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10</xdr:col>
      <xdr:colOff>133350</xdr:colOff>
      <xdr:row>370</xdr:row>
      <xdr:rowOff>152400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19200" y="67437000"/>
          <a:ext cx="50101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14</xdr:col>
      <xdr:colOff>66675</xdr:colOff>
      <xdr:row>394</xdr:row>
      <xdr:rowOff>161925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71247000"/>
          <a:ext cx="73818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398</xdr:row>
      <xdr:rowOff>0</xdr:rowOff>
    </xdr:from>
    <xdr:to>
      <xdr:col>14</xdr:col>
      <xdr:colOff>266700</xdr:colOff>
      <xdr:row>428</xdr:row>
      <xdr:rowOff>133350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9200" y="75819000"/>
          <a:ext cx="758190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432</xdr:row>
      <xdr:rowOff>0</xdr:rowOff>
    </xdr:from>
    <xdr:to>
      <xdr:col>15</xdr:col>
      <xdr:colOff>133350</xdr:colOff>
      <xdr:row>451</xdr:row>
      <xdr:rowOff>114300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82296000"/>
          <a:ext cx="74485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456</xdr:row>
      <xdr:rowOff>0</xdr:rowOff>
    </xdr:from>
    <xdr:to>
      <xdr:col>14</xdr:col>
      <xdr:colOff>200025</xdr:colOff>
      <xdr:row>477</xdr:row>
      <xdr:rowOff>161925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19200" y="86868000"/>
          <a:ext cx="75152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14</xdr:col>
      <xdr:colOff>57150</xdr:colOff>
      <xdr:row>506</xdr:row>
      <xdr:rowOff>123825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91630500"/>
          <a:ext cx="737235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509</xdr:row>
      <xdr:rowOff>0</xdr:rowOff>
    </xdr:from>
    <xdr:to>
      <xdr:col>14</xdr:col>
      <xdr:colOff>371475</xdr:colOff>
      <xdr:row>542</xdr:row>
      <xdr:rowOff>47625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19200" y="96964500"/>
          <a:ext cx="768667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545</xdr:row>
      <xdr:rowOff>0</xdr:rowOff>
    </xdr:from>
    <xdr:to>
      <xdr:col>14</xdr:col>
      <xdr:colOff>247650</xdr:colOff>
      <xdr:row>557</xdr:row>
      <xdr:rowOff>95250</xdr:rowOff>
    </xdr:to>
    <xdr:pic>
      <xdr:nvPicPr>
        <xdr:cNvPr id="21" name="Picture 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19200" y="103822500"/>
          <a:ext cx="75628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563</xdr:row>
      <xdr:rowOff>0</xdr:rowOff>
    </xdr:from>
    <xdr:to>
      <xdr:col>13</xdr:col>
      <xdr:colOff>438150</xdr:colOff>
      <xdr:row>574</xdr:row>
      <xdr:rowOff>28575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19200" y="107251500"/>
          <a:ext cx="71437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161925</xdr:colOff>
      <xdr:row>3</xdr:row>
      <xdr:rowOff>0</xdr:rowOff>
    </xdr:from>
    <xdr:to>
      <xdr:col>27</xdr:col>
      <xdr:colOff>171450</xdr:colOff>
      <xdr:row>13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325" y="638175"/>
          <a:ext cx="18383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95250</xdr:rowOff>
    </xdr:from>
    <xdr:to>
      <xdr:col>10</xdr:col>
      <xdr:colOff>114300</xdr:colOff>
      <xdr:row>64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8048625"/>
          <a:ext cx="49720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</xdr:row>
      <xdr:rowOff>28575</xdr:rowOff>
    </xdr:from>
    <xdr:to>
      <xdr:col>5</xdr:col>
      <xdr:colOff>247650</xdr:colOff>
      <xdr:row>19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190750"/>
          <a:ext cx="2057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438150</xdr:colOff>
      <xdr:row>5</xdr:row>
      <xdr:rowOff>9525</xdr:rowOff>
    </xdr:from>
    <xdr:to>
      <xdr:col>24</xdr:col>
      <xdr:colOff>171450</xdr:colOff>
      <xdr:row>17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962025"/>
          <a:ext cx="21717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4</xdr:row>
      <xdr:rowOff>161925</xdr:rowOff>
    </xdr:from>
    <xdr:to>
      <xdr:col>9</xdr:col>
      <xdr:colOff>257175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23925"/>
          <a:ext cx="4486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Z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15" max="15" width="13.421875" style="0" customWidth="1"/>
  </cols>
  <sheetData>
    <row r="1" ht="15.75" thickBot="1">
      <c r="Z1" s="71" t="s">
        <v>178</v>
      </c>
    </row>
    <row r="2" spans="2:26" ht="15.75" thickTop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/>
    </row>
    <row r="3" spans="2:26" ht="18.75">
      <c r="B3" s="6"/>
      <c r="C3" s="52" t="s">
        <v>26</v>
      </c>
      <c r="D3" s="1"/>
      <c r="E3" s="1"/>
      <c r="F3" s="1"/>
      <c r="G3" s="1"/>
      <c r="H3" s="1"/>
      <c r="I3" s="1"/>
      <c r="K3" s="1"/>
      <c r="M3" s="1"/>
      <c r="N3" s="1"/>
      <c r="O3" s="1"/>
      <c r="P3" s="1"/>
      <c r="X3" s="1"/>
      <c r="Y3" s="1"/>
      <c r="Z3" s="12"/>
    </row>
    <row r="4" spans="2:26" ht="15">
      <c r="B4" s="6"/>
      <c r="C4" s="1" t="s">
        <v>175</v>
      </c>
      <c r="D4" s="1"/>
      <c r="E4" s="1"/>
      <c r="F4" s="1"/>
      <c r="G4" s="1"/>
      <c r="H4" s="1"/>
      <c r="I4" s="1"/>
      <c r="J4" s="1"/>
      <c r="K4" s="1"/>
      <c r="Z4" s="12"/>
    </row>
    <row r="5" spans="2:26" ht="15.75" thickBot="1">
      <c r="B5" s="6"/>
      <c r="C5" s="1"/>
      <c r="D5" s="1"/>
      <c r="E5" s="1"/>
      <c r="F5" s="1"/>
      <c r="H5" s="1"/>
      <c r="I5" s="1"/>
      <c r="Z5" s="12"/>
    </row>
    <row r="6" spans="2:26" ht="15.75" thickTop="1">
      <c r="B6" s="6"/>
      <c r="C6" s="1" t="s">
        <v>128</v>
      </c>
      <c r="H6" s="60" t="s">
        <v>132</v>
      </c>
      <c r="I6" s="15"/>
      <c r="J6" s="18"/>
      <c r="L6" s="44" t="s">
        <v>52</v>
      </c>
      <c r="M6" s="15"/>
      <c r="N6" s="15"/>
      <c r="O6" s="15"/>
      <c r="P6" s="15"/>
      <c r="Q6" s="15"/>
      <c r="R6" s="18"/>
      <c r="T6" s="36" t="s">
        <v>48</v>
      </c>
      <c r="U6" s="37"/>
      <c r="V6" s="37"/>
      <c r="W6" s="37"/>
      <c r="X6" s="37"/>
      <c r="Y6" s="2"/>
      <c r="Z6" s="12"/>
    </row>
    <row r="7" spans="2:26" ht="14.25" customHeight="1">
      <c r="B7" s="6"/>
      <c r="C7" s="1" t="s">
        <v>139</v>
      </c>
      <c r="H7" s="14" t="s">
        <v>78</v>
      </c>
      <c r="I7" s="1" t="s">
        <v>79</v>
      </c>
      <c r="J7" s="27"/>
      <c r="L7" s="24"/>
      <c r="M7" s="1"/>
      <c r="N7" s="1"/>
      <c r="O7" s="1"/>
      <c r="P7" s="1"/>
      <c r="Q7" s="1"/>
      <c r="R7" s="27"/>
      <c r="T7" s="34" t="s">
        <v>54</v>
      </c>
      <c r="U7" s="32">
        <f>N24</f>
        <v>0.165</v>
      </c>
      <c r="V7" s="32" t="s">
        <v>57</v>
      </c>
      <c r="W7" s="33">
        <f>N25</f>
        <v>0.00039929999999999995</v>
      </c>
      <c r="X7" s="32" t="s">
        <v>55</v>
      </c>
      <c r="Y7" s="41" t="s">
        <v>61</v>
      </c>
      <c r="Z7" s="12"/>
    </row>
    <row r="8" spans="2:26" ht="14.25" customHeight="1">
      <c r="B8" s="6"/>
      <c r="C8" s="1" t="s">
        <v>127</v>
      </c>
      <c r="H8" s="24" t="s">
        <v>12</v>
      </c>
      <c r="I8" s="1"/>
      <c r="J8" s="27"/>
      <c r="L8" s="50" t="s">
        <v>9</v>
      </c>
      <c r="M8" s="51"/>
      <c r="N8" s="51"/>
      <c r="O8" s="65" t="s">
        <v>11</v>
      </c>
      <c r="P8" s="64" t="s">
        <v>176</v>
      </c>
      <c r="Q8" s="51"/>
      <c r="R8" s="27"/>
      <c r="T8" s="35" t="s">
        <v>58</v>
      </c>
      <c r="U8" s="31"/>
      <c r="V8" s="31"/>
      <c r="W8" s="31"/>
      <c r="X8" s="31"/>
      <c r="Y8" s="3"/>
      <c r="Z8" s="12"/>
    </row>
    <row r="9" spans="2:26" ht="15.75" thickBot="1">
      <c r="B9" s="6"/>
      <c r="C9" t="s">
        <v>145</v>
      </c>
      <c r="H9" s="23" t="s">
        <v>130</v>
      </c>
      <c r="I9" s="1"/>
      <c r="J9" s="27"/>
      <c r="L9" s="24"/>
      <c r="M9" s="1"/>
      <c r="N9" s="1"/>
      <c r="O9" s="4"/>
      <c r="P9" s="64" t="s">
        <v>177</v>
      </c>
      <c r="Q9" s="1"/>
      <c r="R9" s="27"/>
      <c r="T9" s="38" t="s">
        <v>59</v>
      </c>
      <c r="U9" s="39">
        <f>2*U7</f>
        <v>0.33</v>
      </c>
      <c r="V9" s="40" t="s">
        <v>60</v>
      </c>
      <c r="W9" s="40"/>
      <c r="X9" s="40"/>
      <c r="Y9" s="43" t="s">
        <v>62</v>
      </c>
      <c r="Z9" s="12"/>
    </row>
    <row r="10" spans="2:26" ht="15.75" thickTop="1">
      <c r="B10" s="6"/>
      <c r="C10" s="1" t="s">
        <v>144</v>
      </c>
      <c r="H10" s="23" t="s">
        <v>114</v>
      </c>
      <c r="I10" s="1"/>
      <c r="J10" s="27"/>
      <c r="L10" s="25" t="s">
        <v>46</v>
      </c>
      <c r="M10" s="4" t="s">
        <v>12</v>
      </c>
      <c r="N10" s="1"/>
      <c r="O10" s="4" t="s">
        <v>11</v>
      </c>
      <c r="P10" s="21" t="s">
        <v>85</v>
      </c>
      <c r="Q10" s="1"/>
      <c r="R10" s="27"/>
      <c r="Z10" s="12"/>
    </row>
    <row r="11" spans="2:26" ht="15">
      <c r="B11" s="6"/>
      <c r="H11" s="14" t="s">
        <v>81</v>
      </c>
      <c r="I11" s="1" t="s">
        <v>82</v>
      </c>
      <c r="J11" s="27"/>
      <c r="L11" s="23" t="s">
        <v>10</v>
      </c>
      <c r="M11" s="1"/>
      <c r="N11" s="1"/>
      <c r="O11" s="4" t="s">
        <v>11</v>
      </c>
      <c r="P11" s="5" t="s">
        <v>95</v>
      </c>
      <c r="Q11" s="1"/>
      <c r="R11" s="27"/>
      <c r="T11" s="44" t="s">
        <v>138</v>
      </c>
      <c r="U11" s="15"/>
      <c r="V11" s="15"/>
      <c r="W11" s="15"/>
      <c r="X11" s="15"/>
      <c r="Y11" s="18"/>
      <c r="Z11" s="12"/>
    </row>
    <row r="12" spans="2:26" ht="15">
      <c r="B12" s="6"/>
      <c r="H12" s="14" t="s">
        <v>81</v>
      </c>
      <c r="I12" s="1" t="s">
        <v>83</v>
      </c>
      <c r="J12" s="27"/>
      <c r="L12" s="23" t="s">
        <v>13</v>
      </c>
      <c r="M12" s="1"/>
      <c r="N12" s="1"/>
      <c r="O12" s="4" t="s">
        <v>11</v>
      </c>
      <c r="P12" s="5" t="s">
        <v>118</v>
      </c>
      <c r="Q12" s="1"/>
      <c r="R12" s="27"/>
      <c r="T12" s="24"/>
      <c r="U12" s="1"/>
      <c r="V12" s="1"/>
      <c r="W12" s="1"/>
      <c r="X12" s="1"/>
      <c r="Y12" s="27"/>
      <c r="Z12" s="12"/>
    </row>
    <row r="13" spans="2:26" ht="15">
      <c r="B13" s="6"/>
      <c r="H13" s="24"/>
      <c r="I13" s="1"/>
      <c r="J13" s="27"/>
      <c r="L13" s="23" t="s">
        <v>14</v>
      </c>
      <c r="M13" s="1"/>
      <c r="N13" s="1"/>
      <c r="O13" s="4" t="s">
        <v>11</v>
      </c>
      <c r="P13" s="5" t="s">
        <v>119</v>
      </c>
      <c r="Q13" s="1"/>
      <c r="R13" s="27"/>
      <c r="T13" s="26" t="s">
        <v>143</v>
      </c>
      <c r="U13" s="1"/>
      <c r="V13" s="1"/>
      <c r="W13" s="1"/>
      <c r="X13" s="1"/>
      <c r="Y13" s="27"/>
      <c r="Z13" s="12"/>
    </row>
    <row r="14" spans="2:26" ht="15">
      <c r="B14" s="6"/>
      <c r="H14" s="23" t="s">
        <v>131</v>
      </c>
      <c r="I14" s="1"/>
      <c r="J14" s="27"/>
      <c r="L14" s="23" t="s">
        <v>121</v>
      </c>
      <c r="M14" s="1"/>
      <c r="N14" s="1"/>
      <c r="O14" s="4" t="s">
        <v>11</v>
      </c>
      <c r="P14" s="5" t="s">
        <v>119</v>
      </c>
      <c r="Q14" s="1"/>
      <c r="R14" s="27"/>
      <c r="T14" s="46" t="s">
        <v>64</v>
      </c>
      <c r="U14" s="47"/>
      <c r="V14" s="47"/>
      <c r="W14" s="47"/>
      <c r="X14" s="47"/>
      <c r="Y14" s="27" t="s">
        <v>65</v>
      </c>
      <c r="Z14" s="12"/>
    </row>
    <row r="15" spans="2:26" ht="15">
      <c r="B15" s="6"/>
      <c r="H15" s="23" t="s">
        <v>114</v>
      </c>
      <c r="I15" s="1"/>
      <c r="J15" s="27"/>
      <c r="L15" s="23" t="s">
        <v>120</v>
      </c>
      <c r="M15" s="1"/>
      <c r="N15" s="1"/>
      <c r="O15" s="4" t="s">
        <v>11</v>
      </c>
      <c r="P15" s="5" t="s">
        <v>122</v>
      </c>
      <c r="Q15" s="1"/>
      <c r="R15" s="27"/>
      <c r="T15" s="46" t="s">
        <v>56</v>
      </c>
      <c r="U15" s="47"/>
      <c r="V15" s="47"/>
      <c r="W15" s="47"/>
      <c r="X15" s="47"/>
      <c r="Y15" s="27" t="s">
        <v>66</v>
      </c>
      <c r="Z15" s="12"/>
    </row>
    <row r="16" spans="2:26" ht="15">
      <c r="B16" s="6"/>
      <c r="C16" s="1"/>
      <c r="D16" s="1"/>
      <c r="E16" s="1"/>
      <c r="F16" s="1"/>
      <c r="H16" s="14" t="s">
        <v>87</v>
      </c>
      <c r="I16" s="4" t="s">
        <v>88</v>
      </c>
      <c r="J16" s="27"/>
      <c r="L16" s="23" t="s">
        <v>135</v>
      </c>
      <c r="M16" s="1"/>
      <c r="N16" s="4"/>
      <c r="O16" s="1"/>
      <c r="P16" s="22">
        <v>0</v>
      </c>
      <c r="Q16" s="1"/>
      <c r="R16" s="27"/>
      <c r="T16" s="24"/>
      <c r="U16" s="1"/>
      <c r="V16" s="1"/>
      <c r="W16" s="1"/>
      <c r="X16" s="1"/>
      <c r="Y16" s="27"/>
      <c r="Z16" s="12"/>
    </row>
    <row r="17" spans="2:26" ht="15">
      <c r="B17" s="6"/>
      <c r="C17" s="1"/>
      <c r="D17" s="1"/>
      <c r="E17" s="1"/>
      <c r="F17" s="1"/>
      <c r="H17" s="57" t="s">
        <v>87</v>
      </c>
      <c r="I17" s="62" t="s">
        <v>95</v>
      </c>
      <c r="J17" s="58"/>
      <c r="L17" s="66" t="s">
        <v>12</v>
      </c>
      <c r="M17" s="17"/>
      <c r="N17" s="17"/>
      <c r="O17" s="17" t="s">
        <v>12</v>
      </c>
      <c r="P17" s="49" t="s">
        <v>12</v>
      </c>
      <c r="Q17" s="17"/>
      <c r="R17" s="19"/>
      <c r="T17" s="26" t="s">
        <v>140</v>
      </c>
      <c r="U17" s="1"/>
      <c r="V17" s="1"/>
      <c r="W17" s="1"/>
      <c r="X17" s="1"/>
      <c r="Y17" s="27"/>
      <c r="Z17" s="12"/>
    </row>
    <row r="18" spans="2:26" ht="15">
      <c r="B18" s="6"/>
      <c r="C18" s="1"/>
      <c r="D18" s="1"/>
      <c r="E18" s="1"/>
      <c r="F18" s="1"/>
      <c r="L18" s="1"/>
      <c r="M18" s="1"/>
      <c r="N18" s="1"/>
      <c r="O18" s="1"/>
      <c r="P18" s="1"/>
      <c r="Q18" s="1"/>
      <c r="R18" s="1"/>
      <c r="T18" s="28" t="s">
        <v>51</v>
      </c>
      <c r="U18" s="45">
        <v>5</v>
      </c>
      <c r="V18" s="1" t="s">
        <v>3</v>
      </c>
      <c r="W18" s="1"/>
      <c r="X18" s="1"/>
      <c r="Y18" s="27"/>
      <c r="Z18" s="12"/>
    </row>
    <row r="19" spans="2:26" ht="15">
      <c r="B19" s="6"/>
      <c r="C19" s="1"/>
      <c r="D19" s="1"/>
      <c r="E19" s="1"/>
      <c r="F19" s="1"/>
      <c r="H19" s="44" t="s">
        <v>32</v>
      </c>
      <c r="I19" s="15"/>
      <c r="J19" s="18"/>
      <c r="L19" s="22" t="s">
        <v>136</v>
      </c>
      <c r="M19" s="1"/>
      <c r="N19" s="1"/>
      <c r="O19" s="1"/>
      <c r="P19" s="1"/>
      <c r="T19" s="24"/>
      <c r="U19" s="1"/>
      <c r="V19" s="1"/>
      <c r="W19" s="1"/>
      <c r="X19" s="1"/>
      <c r="Y19" s="27"/>
      <c r="Z19" s="12"/>
    </row>
    <row r="20" spans="2:26" ht="15">
      <c r="B20" s="6"/>
      <c r="C20" s="1"/>
      <c r="D20" s="1"/>
      <c r="E20" s="1"/>
      <c r="F20" s="1"/>
      <c r="H20" s="24" t="s">
        <v>115</v>
      </c>
      <c r="I20" s="1"/>
      <c r="J20" s="27"/>
      <c r="L20" s="4" t="s">
        <v>2</v>
      </c>
      <c r="M20" s="4">
        <f>D23</f>
        <v>0.055</v>
      </c>
      <c r="N20" s="5" t="s">
        <v>21</v>
      </c>
      <c r="O20" s="1"/>
      <c r="P20" s="1"/>
      <c r="T20" s="24" t="s">
        <v>141</v>
      </c>
      <c r="U20" s="1"/>
      <c r="V20" s="1"/>
      <c r="W20" s="1"/>
      <c r="X20" s="1"/>
      <c r="Y20" s="27"/>
      <c r="Z20" s="12"/>
    </row>
    <row r="21" spans="2:26" ht="15" customHeight="1">
      <c r="B21" s="6"/>
      <c r="C21" t="s">
        <v>40</v>
      </c>
      <c r="F21" s="1"/>
      <c r="H21" s="24" t="s">
        <v>133</v>
      </c>
      <c r="I21" s="1"/>
      <c r="J21" s="27"/>
      <c r="L21" s="21" t="s">
        <v>110</v>
      </c>
      <c r="M21" s="1">
        <f>D26</f>
        <v>0.0014102564102564101</v>
      </c>
      <c r="N21" s="1" t="s">
        <v>21</v>
      </c>
      <c r="O21" s="1"/>
      <c r="P21" s="1"/>
      <c r="T21" s="14" t="s">
        <v>25</v>
      </c>
      <c r="U21" s="1" t="s">
        <v>50</v>
      </c>
      <c r="V21" s="1"/>
      <c r="W21" s="1"/>
      <c r="X21" s="1"/>
      <c r="Y21" s="27"/>
      <c r="Z21" s="12"/>
    </row>
    <row r="22" spans="2:26" ht="15" customHeight="1">
      <c r="B22" s="6"/>
      <c r="C22" s="4" t="s">
        <v>2</v>
      </c>
      <c r="D22" s="45">
        <v>5.5</v>
      </c>
      <c r="E22" s="1" t="s">
        <v>3</v>
      </c>
      <c r="H22" s="14" t="s">
        <v>116</v>
      </c>
      <c r="I22" s="1" t="s">
        <v>7</v>
      </c>
      <c r="J22" s="27"/>
      <c r="L22" s="4" t="s">
        <v>123</v>
      </c>
      <c r="M22" s="4">
        <f>D31/D35</f>
        <v>7.8</v>
      </c>
      <c r="N22" s="1"/>
      <c r="O22" s="1"/>
      <c r="P22" s="1"/>
      <c r="T22" s="24" t="s">
        <v>142</v>
      </c>
      <c r="U22" s="1"/>
      <c r="V22" s="1"/>
      <c r="W22" s="1"/>
      <c r="X22" s="1"/>
      <c r="Y22" s="27"/>
      <c r="Z22" s="12"/>
    </row>
    <row r="23" spans="2:26" ht="15" customHeight="1">
      <c r="B23" s="6"/>
      <c r="C23" s="4" t="s">
        <v>2</v>
      </c>
      <c r="D23" s="4">
        <f>D22/100</f>
        <v>0.055</v>
      </c>
      <c r="E23" s="1" t="s">
        <v>21</v>
      </c>
      <c r="H23" s="24"/>
      <c r="I23" s="1"/>
      <c r="J23" s="27"/>
      <c r="L23" s="1"/>
      <c r="M23" s="1"/>
      <c r="N23" s="1"/>
      <c r="O23" s="1"/>
      <c r="P23" s="1"/>
      <c r="T23" s="28" t="s">
        <v>51</v>
      </c>
      <c r="U23" s="21">
        <f>U18</f>
        <v>5</v>
      </c>
      <c r="V23" s="1" t="s">
        <v>3</v>
      </c>
      <c r="W23" s="1"/>
      <c r="X23" s="1"/>
      <c r="Y23" s="27"/>
      <c r="Z23" s="12"/>
    </row>
    <row r="24" spans="2:26" ht="15" customHeight="1">
      <c r="B24" s="6"/>
      <c r="C24" t="s">
        <v>174</v>
      </c>
      <c r="H24" s="24" t="s">
        <v>9</v>
      </c>
      <c r="I24" s="1"/>
      <c r="J24" s="27"/>
      <c r="L24" s="4" t="s">
        <v>137</v>
      </c>
      <c r="M24" t="s">
        <v>11</v>
      </c>
      <c r="N24" s="69">
        <f>3*M20</f>
        <v>0.165</v>
      </c>
      <c r="O24" s="1"/>
      <c r="P24" s="1"/>
      <c r="T24" s="16" t="s">
        <v>25</v>
      </c>
      <c r="U24" s="76">
        <f>Newton_Floatig_ball(U23)</f>
        <v>6.234392076509933</v>
      </c>
      <c r="V24" s="17" t="s">
        <v>3</v>
      </c>
      <c r="W24" s="17"/>
      <c r="X24" s="17"/>
      <c r="Y24" s="19"/>
      <c r="Z24" s="12"/>
    </row>
    <row r="25" spans="2:26" ht="15" customHeight="1">
      <c r="B25" s="6"/>
      <c r="C25" s="20" t="s">
        <v>110</v>
      </c>
      <c r="D25" s="59">
        <v>1.4102564102564101</v>
      </c>
      <c r="E25" t="s">
        <v>111</v>
      </c>
      <c r="H25" s="14" t="s">
        <v>45</v>
      </c>
      <c r="I25" s="4" t="s">
        <v>117</v>
      </c>
      <c r="J25" s="27"/>
      <c r="L25" s="68" t="s">
        <v>124</v>
      </c>
      <c r="M25" s="1"/>
      <c r="N25" s="70">
        <f>12*M20^2*M21*M22</f>
        <v>0.00039929999999999995</v>
      </c>
      <c r="O25" s="1"/>
      <c r="P25" s="1"/>
      <c r="Z25" s="12"/>
    </row>
    <row r="26" spans="2:26" ht="15" customHeight="1">
      <c r="B26" s="6"/>
      <c r="C26" s="20" t="s">
        <v>110</v>
      </c>
      <c r="D26">
        <f>D25/1000</f>
        <v>0.0014102564102564101</v>
      </c>
      <c r="E26" t="s">
        <v>21</v>
      </c>
      <c r="F26" s="1"/>
      <c r="H26" s="57" t="s">
        <v>45</v>
      </c>
      <c r="I26" s="63" t="s">
        <v>134</v>
      </c>
      <c r="J26" s="58"/>
      <c r="L26" s="1" t="s">
        <v>12</v>
      </c>
      <c r="M26" s="1"/>
      <c r="N26" s="1"/>
      <c r="O26" s="1"/>
      <c r="P26" s="1"/>
      <c r="Z26" s="12"/>
    </row>
    <row r="27" spans="2:26" ht="15" customHeight="1">
      <c r="B27" s="6"/>
      <c r="F27" s="1"/>
      <c r="L27" s="1"/>
      <c r="M27" s="1"/>
      <c r="N27" s="1"/>
      <c r="O27" s="1"/>
      <c r="P27" s="1"/>
      <c r="R27" s="1"/>
      <c r="S27" s="1"/>
      <c r="Z27" s="12"/>
    </row>
    <row r="28" spans="2:26" ht="15" customHeight="1">
      <c r="B28" s="6"/>
      <c r="C28" t="s">
        <v>112</v>
      </c>
      <c r="F28" s="1"/>
      <c r="G28" s="1"/>
      <c r="L28" s="1"/>
      <c r="M28" s="1"/>
      <c r="N28" s="1"/>
      <c r="O28" s="1"/>
      <c r="P28" s="1"/>
      <c r="S28" s="1"/>
      <c r="Z28" s="12"/>
    </row>
    <row r="29" spans="2:26" ht="15" customHeight="1">
      <c r="B29" s="6"/>
      <c r="C29" t="s">
        <v>113</v>
      </c>
      <c r="F29" s="1"/>
      <c r="G29" s="1"/>
      <c r="L29" s="1"/>
      <c r="N29" s="1"/>
      <c r="O29" s="1"/>
      <c r="P29" s="1"/>
      <c r="S29" s="1"/>
      <c r="Z29" s="12"/>
    </row>
    <row r="30" spans="2:26" ht="15" customHeight="1">
      <c r="B30" s="6"/>
      <c r="C30" s="20" t="s">
        <v>90</v>
      </c>
      <c r="D30" s="54">
        <v>7800</v>
      </c>
      <c r="E30" t="s">
        <v>91</v>
      </c>
      <c r="F30" s="1"/>
      <c r="G30" s="1"/>
      <c r="L30" s="1"/>
      <c r="M30" s="1"/>
      <c r="N30" s="1"/>
      <c r="O30" s="1"/>
      <c r="P30" s="1"/>
      <c r="Q30" s="5"/>
      <c r="R30" s="1"/>
      <c r="S30" s="1"/>
      <c r="Z30" s="12"/>
    </row>
    <row r="31" spans="2:26" ht="15" customHeight="1">
      <c r="B31" s="6"/>
      <c r="C31" s="20" t="s">
        <v>92</v>
      </c>
      <c r="D31" s="53">
        <f>D30*9.91665</f>
        <v>77349.87000000001</v>
      </c>
      <c r="E31" t="s">
        <v>93</v>
      </c>
      <c r="G31" s="1"/>
      <c r="L31" s="1"/>
      <c r="Q31" s="4"/>
      <c r="R31" s="4"/>
      <c r="S31" s="1"/>
      <c r="T31" s="74" t="s">
        <v>151</v>
      </c>
      <c r="Z31" s="12"/>
    </row>
    <row r="32" spans="2:26" ht="15" customHeight="1">
      <c r="B32" s="6"/>
      <c r="C32" s="1"/>
      <c r="G32" s="1"/>
      <c r="L32" s="1"/>
      <c r="M32" s="1" t="s">
        <v>12</v>
      </c>
      <c r="Q32" s="4"/>
      <c r="R32" s="5"/>
      <c r="S32" s="1"/>
      <c r="T32" s="74" t="s">
        <v>152</v>
      </c>
      <c r="Z32" s="12"/>
    </row>
    <row r="33" spans="2:26" ht="15" customHeight="1">
      <c r="B33" s="6"/>
      <c r="C33" t="s">
        <v>129</v>
      </c>
      <c r="G33" s="1"/>
      <c r="L33" s="1"/>
      <c r="M33" s="1" t="s">
        <v>12</v>
      </c>
      <c r="T33" s="75" t="s">
        <v>153</v>
      </c>
      <c r="Z33" s="12"/>
    </row>
    <row r="34" spans="2:26" ht="15" customHeight="1">
      <c r="B34" s="6"/>
      <c r="C34" s="20" t="s">
        <v>98</v>
      </c>
      <c r="D34" s="54">
        <v>1000</v>
      </c>
      <c r="E34" t="s">
        <v>91</v>
      </c>
      <c r="G34" s="1"/>
      <c r="H34" s="1"/>
      <c r="L34" s="1"/>
      <c r="M34" t="s">
        <v>12</v>
      </c>
      <c r="T34" s="75" t="s">
        <v>173</v>
      </c>
      <c r="Z34" s="12"/>
    </row>
    <row r="35" spans="2:26" ht="15" customHeight="1">
      <c r="B35" s="6"/>
      <c r="C35" s="20" t="s">
        <v>99</v>
      </c>
      <c r="D35" s="53">
        <f>D34*9.91665</f>
        <v>9916.650000000001</v>
      </c>
      <c r="E35" t="s">
        <v>93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"/>
    </row>
    <row r="36" spans="2:26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3"/>
    </row>
    <row r="37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4:Q146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4" spans="3:12" ht="15">
      <c r="C4" t="s">
        <v>0</v>
      </c>
      <c r="L4" t="s">
        <v>27</v>
      </c>
    </row>
    <row r="146" ht="15">
      <c r="Q146" t="s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AB68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.75" thickBot="1"/>
    <row r="2" spans="2:28" ht="15.75" thickTop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1"/>
    </row>
    <row r="3" spans="2:28" ht="18.75">
      <c r="B3" s="6"/>
      <c r="C3" s="52" t="s">
        <v>26</v>
      </c>
      <c r="D3" s="1"/>
      <c r="E3" s="1"/>
      <c r="F3" s="1"/>
      <c r="G3" s="1"/>
      <c r="H3" s="1"/>
      <c r="I3" s="1"/>
      <c r="J3" s="4" t="s">
        <v>27</v>
      </c>
      <c r="K3" s="1"/>
      <c r="M3" s="1"/>
      <c r="N3" s="1"/>
      <c r="O3" s="1"/>
      <c r="P3" s="1"/>
      <c r="Q3" s="1"/>
      <c r="R3" s="1"/>
      <c r="S3" s="1"/>
      <c r="T3" s="1"/>
      <c r="X3" s="1"/>
      <c r="Y3" s="1"/>
      <c r="Z3" s="1"/>
      <c r="AA3" s="1"/>
      <c r="AB3" s="12"/>
    </row>
    <row r="4" spans="2:28" ht="15">
      <c r="B4" s="6"/>
      <c r="C4" s="1"/>
      <c r="D4" s="1"/>
      <c r="E4" s="1"/>
      <c r="F4" s="1"/>
      <c r="G4" s="1"/>
      <c r="H4" s="1"/>
      <c r="I4" s="1"/>
      <c r="J4" s="1"/>
      <c r="K4" s="1"/>
      <c r="O4" s="44" t="s">
        <v>52</v>
      </c>
      <c r="P4" s="15"/>
      <c r="Q4" s="15"/>
      <c r="R4" s="15"/>
      <c r="S4" s="15"/>
      <c r="T4" s="15"/>
      <c r="U4" s="18"/>
      <c r="X4" s="1"/>
      <c r="Y4" s="1"/>
      <c r="Z4" s="1"/>
      <c r="AA4" s="1"/>
      <c r="AB4" s="12"/>
    </row>
    <row r="5" spans="2:28" ht="15">
      <c r="B5" s="6"/>
      <c r="C5" s="1"/>
      <c r="D5" s="1"/>
      <c r="E5" s="1"/>
      <c r="F5" s="1"/>
      <c r="G5" s="1"/>
      <c r="H5" s="1"/>
      <c r="I5" s="1"/>
      <c r="J5" s="1"/>
      <c r="K5" s="1"/>
      <c r="O5" s="24"/>
      <c r="P5" s="1"/>
      <c r="Q5" s="1"/>
      <c r="R5" s="1"/>
      <c r="S5" s="1"/>
      <c r="T5" s="1"/>
      <c r="U5" s="27"/>
      <c r="X5" s="1"/>
      <c r="Y5" s="1"/>
      <c r="Z5" s="1"/>
      <c r="AA5" s="1"/>
      <c r="AB5" s="12"/>
    </row>
    <row r="6" spans="2:28" ht="15">
      <c r="B6" s="6"/>
      <c r="C6" s="1" t="s">
        <v>68</v>
      </c>
      <c r="D6" s="1"/>
      <c r="E6" s="1"/>
      <c r="F6" s="1"/>
      <c r="G6" s="1"/>
      <c r="H6" s="1"/>
      <c r="I6" s="1" t="s">
        <v>4</v>
      </c>
      <c r="J6" s="1"/>
      <c r="K6" s="1"/>
      <c r="L6" s="1"/>
      <c r="O6" s="50" t="s">
        <v>9</v>
      </c>
      <c r="P6" s="51"/>
      <c r="Q6" s="51"/>
      <c r="R6" s="51" t="s">
        <v>11</v>
      </c>
      <c r="S6" s="30" t="s">
        <v>44</v>
      </c>
      <c r="T6" s="51"/>
      <c r="U6" s="27"/>
      <c r="X6" s="1"/>
      <c r="Y6" s="1"/>
      <c r="Z6" s="1"/>
      <c r="AA6" s="1"/>
      <c r="AB6" s="12"/>
    </row>
    <row r="7" spans="2:28" ht="15">
      <c r="B7" s="6"/>
      <c r="C7" t="s">
        <v>69</v>
      </c>
      <c r="G7" s="1"/>
      <c r="I7" s="4" t="s">
        <v>5</v>
      </c>
      <c r="J7" s="1" t="s">
        <v>35</v>
      </c>
      <c r="K7" s="1"/>
      <c r="L7" s="1"/>
      <c r="O7" s="25" t="s">
        <v>46</v>
      </c>
      <c r="P7" s="4" t="s">
        <v>12</v>
      </c>
      <c r="Q7" s="1"/>
      <c r="R7" s="1" t="s">
        <v>11</v>
      </c>
      <c r="S7" s="21" t="s">
        <v>37</v>
      </c>
      <c r="T7" s="1"/>
      <c r="U7" s="27"/>
      <c r="X7" s="1"/>
      <c r="Y7" s="1"/>
      <c r="Z7" s="1"/>
      <c r="AA7" s="1"/>
      <c r="AB7" s="12"/>
    </row>
    <row r="8" spans="2:28" ht="15">
      <c r="B8" s="6"/>
      <c r="C8" t="s">
        <v>70</v>
      </c>
      <c r="D8" s="1"/>
      <c r="E8" s="1"/>
      <c r="F8" s="1"/>
      <c r="G8" s="1"/>
      <c r="L8" s="1"/>
      <c r="O8" s="23" t="s">
        <v>10</v>
      </c>
      <c r="P8" s="1"/>
      <c r="Q8" s="1"/>
      <c r="R8" s="1" t="s">
        <v>11</v>
      </c>
      <c r="S8" s="1" t="s">
        <v>155</v>
      </c>
      <c r="T8" s="1"/>
      <c r="U8" s="27"/>
      <c r="X8" s="1"/>
      <c r="Y8" s="1"/>
      <c r="Z8" s="1"/>
      <c r="AA8" s="1"/>
      <c r="AB8" s="12"/>
    </row>
    <row r="9" spans="2:28" ht="15">
      <c r="B9" s="6"/>
      <c r="C9" t="s">
        <v>71</v>
      </c>
      <c r="D9" s="1"/>
      <c r="E9" s="1"/>
      <c r="F9" s="1"/>
      <c r="G9" s="1"/>
      <c r="I9" t="s">
        <v>36</v>
      </c>
      <c r="L9" s="1"/>
      <c r="O9" s="23" t="s">
        <v>47</v>
      </c>
      <c r="P9" s="1"/>
      <c r="Q9" s="1"/>
      <c r="R9" s="1" t="s">
        <v>11</v>
      </c>
      <c r="S9" s="1" t="s">
        <v>156</v>
      </c>
      <c r="T9" s="1"/>
      <c r="U9" s="27"/>
      <c r="X9" s="1"/>
      <c r="Y9" s="1"/>
      <c r="Z9" s="1"/>
      <c r="AA9" s="1"/>
      <c r="AB9" s="12"/>
    </row>
    <row r="10" spans="2:28" ht="15">
      <c r="B10" s="6"/>
      <c r="C10" s="1" t="s">
        <v>72</v>
      </c>
      <c r="D10" s="1"/>
      <c r="E10" s="1"/>
      <c r="F10" s="1"/>
      <c r="G10" s="1"/>
      <c r="I10" t="s">
        <v>73</v>
      </c>
      <c r="O10" s="23" t="s">
        <v>14</v>
      </c>
      <c r="P10" s="1"/>
      <c r="Q10" s="1"/>
      <c r="R10" s="1" t="s">
        <v>11</v>
      </c>
      <c r="S10" s="1" t="s">
        <v>15</v>
      </c>
      <c r="T10" s="1"/>
      <c r="U10" s="27"/>
      <c r="X10" s="1"/>
      <c r="Y10" s="1"/>
      <c r="Z10" s="1"/>
      <c r="AA10" s="1"/>
      <c r="AB10" s="12"/>
    </row>
    <row r="11" spans="2:28" ht="15">
      <c r="B11" s="6"/>
      <c r="C11" s="1"/>
      <c r="D11" s="1"/>
      <c r="E11" s="1"/>
      <c r="F11" s="1"/>
      <c r="G11" s="1"/>
      <c r="I11" t="s">
        <v>181</v>
      </c>
      <c r="O11" s="24" t="s">
        <v>16</v>
      </c>
      <c r="P11" s="1"/>
      <c r="Q11" s="1"/>
      <c r="R11" s="1" t="s">
        <v>11</v>
      </c>
      <c r="S11" s="1" t="s">
        <v>15</v>
      </c>
      <c r="T11" s="1"/>
      <c r="U11" s="27" t="s">
        <v>17</v>
      </c>
      <c r="X11" s="1"/>
      <c r="Y11" s="1"/>
      <c r="Z11" s="1"/>
      <c r="AA11" s="1"/>
      <c r="AB11" s="12"/>
    </row>
    <row r="12" spans="2:28" ht="15">
      <c r="B12" s="6"/>
      <c r="C12" s="1"/>
      <c r="D12" s="1"/>
      <c r="E12" s="1"/>
      <c r="F12" s="1"/>
      <c r="G12" s="1"/>
      <c r="I12" s="4" t="s">
        <v>6</v>
      </c>
      <c r="J12" s="1" t="s">
        <v>182</v>
      </c>
      <c r="K12" s="1"/>
      <c r="L12" s="1"/>
      <c r="O12" s="24" t="s">
        <v>22</v>
      </c>
      <c r="P12" s="1"/>
      <c r="Q12" s="1"/>
      <c r="R12" s="1" t="s">
        <v>18</v>
      </c>
      <c r="S12" s="1" t="s">
        <v>19</v>
      </c>
      <c r="T12" s="1"/>
      <c r="U12" s="27"/>
      <c r="X12" s="1"/>
      <c r="Y12" s="1"/>
      <c r="Z12" s="1"/>
      <c r="AA12" s="1"/>
      <c r="AB12" s="12"/>
    </row>
    <row r="13" spans="2:28" ht="15">
      <c r="B13" s="6"/>
      <c r="C13" s="1"/>
      <c r="D13" s="1"/>
      <c r="E13" s="1"/>
      <c r="F13" s="1"/>
      <c r="G13" s="1"/>
      <c r="I13" s="4" t="s">
        <v>6</v>
      </c>
      <c r="J13" s="1" t="s">
        <v>155</v>
      </c>
      <c r="K13" s="1"/>
      <c r="L13" s="1"/>
      <c r="O13" s="24"/>
      <c r="P13" s="1"/>
      <c r="Q13" s="4">
        <v>0</v>
      </c>
      <c r="R13" s="1" t="s">
        <v>11</v>
      </c>
      <c r="S13" s="1" t="s">
        <v>23</v>
      </c>
      <c r="T13" s="1"/>
      <c r="U13" s="27"/>
      <c r="X13" s="1"/>
      <c r="Y13" s="1"/>
      <c r="Z13" s="1"/>
      <c r="AA13" s="1"/>
      <c r="AB13" s="12"/>
    </row>
    <row r="14" spans="2:28" ht="15">
      <c r="B14" s="6"/>
      <c r="C14" s="1"/>
      <c r="D14" s="1"/>
      <c r="E14" s="1"/>
      <c r="F14" s="1"/>
      <c r="G14" s="1"/>
      <c r="L14" s="1"/>
      <c r="O14" s="24" t="s">
        <v>23</v>
      </c>
      <c r="P14" s="1"/>
      <c r="Q14" s="1"/>
      <c r="R14" s="1" t="s">
        <v>18</v>
      </c>
      <c r="S14" s="5">
        <v>0</v>
      </c>
      <c r="T14" s="1"/>
      <c r="U14" s="27"/>
      <c r="X14" s="1"/>
      <c r="Y14" s="1"/>
      <c r="Z14" s="1"/>
      <c r="AA14" s="1"/>
      <c r="AB14" s="12"/>
    </row>
    <row r="15" spans="2:28" ht="15">
      <c r="B15" s="6"/>
      <c r="C15" s="1"/>
      <c r="D15" s="1"/>
      <c r="E15" s="1"/>
      <c r="F15" s="1"/>
      <c r="G15" s="1"/>
      <c r="I15" t="s">
        <v>38</v>
      </c>
      <c r="L15" s="1"/>
      <c r="O15" s="24"/>
      <c r="P15" s="1"/>
      <c r="Q15" s="1"/>
      <c r="R15" s="1"/>
      <c r="S15" s="1"/>
      <c r="T15" s="1"/>
      <c r="U15" s="27"/>
      <c r="X15" s="1"/>
      <c r="Y15" s="1"/>
      <c r="Z15" s="1"/>
      <c r="AA15" s="1"/>
      <c r="AB15" s="12"/>
    </row>
    <row r="16" spans="2:28" ht="15">
      <c r="B16" s="6"/>
      <c r="C16" s="1"/>
      <c r="D16" s="1"/>
      <c r="E16" s="1"/>
      <c r="F16" s="1"/>
      <c r="G16" s="1"/>
      <c r="I16" s="20" t="s">
        <v>39</v>
      </c>
      <c r="J16" t="s">
        <v>7</v>
      </c>
      <c r="L16" s="1"/>
      <c r="O16" s="24" t="s">
        <v>53</v>
      </c>
      <c r="P16" s="1"/>
      <c r="Q16" s="1"/>
      <c r="R16" s="1"/>
      <c r="S16" s="1"/>
      <c r="T16" s="1"/>
      <c r="U16" s="27"/>
      <c r="X16" s="1"/>
      <c r="Y16" s="1"/>
      <c r="Z16" s="1"/>
      <c r="AA16" s="1"/>
      <c r="AB16" s="12"/>
    </row>
    <row r="17" spans="2:28" ht="15">
      <c r="B17" s="6"/>
      <c r="C17" s="1"/>
      <c r="D17" s="1"/>
      <c r="E17" s="1"/>
      <c r="F17" s="1"/>
      <c r="G17" s="1"/>
      <c r="I17" s="1"/>
      <c r="J17" s="1"/>
      <c r="K17" s="1"/>
      <c r="L17" s="1"/>
      <c r="O17" s="14" t="s">
        <v>2</v>
      </c>
      <c r="P17" s="4">
        <f>D30</f>
        <v>0.055</v>
      </c>
      <c r="Q17" s="5" t="s">
        <v>21</v>
      </c>
      <c r="R17" s="4" t="s">
        <v>1</v>
      </c>
      <c r="S17" s="4">
        <f>D24</f>
        <v>0.6</v>
      </c>
      <c r="T17" s="1"/>
      <c r="U17" s="27"/>
      <c r="X17" s="1"/>
      <c r="Y17" s="1"/>
      <c r="Z17" s="1"/>
      <c r="AA17" s="1"/>
      <c r="AB17" s="12"/>
    </row>
    <row r="18" spans="2:28" ht="15">
      <c r="B18" s="6"/>
      <c r="C18" s="1"/>
      <c r="D18" s="1"/>
      <c r="E18" s="1"/>
      <c r="F18" s="1"/>
      <c r="G18" s="1"/>
      <c r="I18" s="5" t="s">
        <v>34</v>
      </c>
      <c r="J18" s="4"/>
      <c r="K18" s="1"/>
      <c r="L18" s="1"/>
      <c r="O18" s="16" t="s">
        <v>24</v>
      </c>
      <c r="P18" s="48">
        <f>3*P17</f>
        <v>0.165</v>
      </c>
      <c r="Q18" s="49" t="s">
        <v>21</v>
      </c>
      <c r="R18" s="42" t="s">
        <v>20</v>
      </c>
      <c r="S18" s="56">
        <f>4*S17*P17^3</f>
        <v>0.00039929999999999995</v>
      </c>
      <c r="T18" s="17"/>
      <c r="U18" s="19"/>
      <c r="X18" s="1"/>
      <c r="Y18" s="1"/>
      <c r="Z18" s="1"/>
      <c r="AA18" s="1"/>
      <c r="AB18" s="12"/>
    </row>
    <row r="19" spans="2:28" ht="15.75" thickBot="1">
      <c r="B19" s="6"/>
      <c r="C19" s="1"/>
      <c r="D19" s="1"/>
      <c r="E19" s="1"/>
      <c r="F19" s="1"/>
      <c r="G19" s="1"/>
      <c r="I19" s="5" t="s">
        <v>41</v>
      </c>
      <c r="J19" s="4"/>
      <c r="K19" s="1"/>
      <c r="L19" s="1"/>
      <c r="X19" s="1"/>
      <c r="AB19" s="12"/>
    </row>
    <row r="20" spans="2:28" ht="15.75" thickTop="1">
      <c r="B20" s="6"/>
      <c r="C20" s="1"/>
      <c r="D20" s="1"/>
      <c r="E20" s="1"/>
      <c r="F20" s="1"/>
      <c r="G20" s="1"/>
      <c r="I20" s="4" t="s">
        <v>8</v>
      </c>
      <c r="J20" s="1" t="s">
        <v>42</v>
      </c>
      <c r="K20" s="1"/>
      <c r="L20" s="1"/>
      <c r="O20" s="36" t="s">
        <v>48</v>
      </c>
      <c r="P20" s="37"/>
      <c r="Q20" s="37"/>
      <c r="R20" s="37"/>
      <c r="S20" s="37"/>
      <c r="T20" s="2"/>
      <c r="X20" s="78" t="s">
        <v>158</v>
      </c>
      <c r="Y20" s="78"/>
      <c r="AB20" s="12"/>
    </row>
    <row r="21" spans="2:28" ht="15">
      <c r="B21" s="6"/>
      <c r="C21" s="1" t="s">
        <v>12</v>
      </c>
      <c r="D21" s="1"/>
      <c r="E21" s="1"/>
      <c r="F21" s="1"/>
      <c r="G21" s="1"/>
      <c r="I21" s="4" t="s">
        <v>8</v>
      </c>
      <c r="J21" s="5" t="s">
        <v>7</v>
      </c>
      <c r="K21" s="1"/>
      <c r="L21" s="1"/>
      <c r="O21" s="34" t="s">
        <v>54</v>
      </c>
      <c r="P21" s="32">
        <f>P18</f>
        <v>0.165</v>
      </c>
      <c r="Q21" s="32" t="s">
        <v>57</v>
      </c>
      <c r="R21" s="33">
        <f>S18</f>
        <v>0.00039929999999999995</v>
      </c>
      <c r="S21" s="32" t="s">
        <v>55</v>
      </c>
      <c r="T21" s="41" t="s">
        <v>61</v>
      </c>
      <c r="X21" s="78" t="s">
        <v>159</v>
      </c>
      <c r="Y21" s="78"/>
      <c r="AB21" s="12"/>
    </row>
    <row r="22" spans="2:28" ht="15">
      <c r="B22" s="6"/>
      <c r="C22" t="s">
        <v>157</v>
      </c>
      <c r="F22" s="1"/>
      <c r="G22" s="1"/>
      <c r="I22" s="4"/>
      <c r="J22" s="4"/>
      <c r="K22" s="1"/>
      <c r="L22" s="1"/>
      <c r="O22" s="35" t="s">
        <v>58</v>
      </c>
      <c r="P22" s="31"/>
      <c r="Q22" s="31"/>
      <c r="R22" s="31"/>
      <c r="S22" s="31"/>
      <c r="T22" s="3"/>
      <c r="X22" s="78" t="s">
        <v>160</v>
      </c>
      <c r="Y22" s="78"/>
      <c r="AB22" s="12"/>
    </row>
    <row r="23" spans="2:28" ht="15.75" thickBot="1">
      <c r="B23" s="6"/>
      <c r="C23" s="4" t="s">
        <v>1</v>
      </c>
      <c r="D23" s="4" t="s">
        <v>154</v>
      </c>
      <c r="F23" s="1"/>
      <c r="G23" s="1"/>
      <c r="I23" s="5" t="s">
        <v>9</v>
      </c>
      <c r="J23" s="1"/>
      <c r="K23" s="1"/>
      <c r="L23" s="1"/>
      <c r="O23" s="38" t="s">
        <v>59</v>
      </c>
      <c r="P23" s="39">
        <f>2*P21</f>
        <v>0.33</v>
      </c>
      <c r="Q23" s="40" t="s">
        <v>60</v>
      </c>
      <c r="R23" s="40"/>
      <c r="S23" s="40"/>
      <c r="T23" s="43" t="s">
        <v>62</v>
      </c>
      <c r="X23" s="79" t="s">
        <v>161</v>
      </c>
      <c r="Y23" s="79"/>
      <c r="Z23" s="1"/>
      <c r="AA23" s="1"/>
      <c r="AB23" s="12"/>
    </row>
    <row r="24" spans="2:28" ht="15.75" thickTop="1">
      <c r="B24" s="6"/>
      <c r="C24" s="4" t="s">
        <v>1</v>
      </c>
      <c r="D24" s="45">
        <v>0.6</v>
      </c>
      <c r="F24" s="1"/>
      <c r="G24" s="1"/>
      <c r="I24" s="4" t="s">
        <v>45</v>
      </c>
      <c r="J24" s="4" t="s">
        <v>43</v>
      </c>
      <c r="K24" s="1"/>
      <c r="L24" s="1"/>
      <c r="T24" s="1"/>
      <c r="U24" s="1"/>
      <c r="X24" s="80" t="s">
        <v>162</v>
      </c>
      <c r="AA24" s="1"/>
      <c r="AB24" s="12"/>
    </row>
    <row r="25" spans="2:28" ht="15">
      <c r="B25" s="6"/>
      <c r="C25" t="s">
        <v>180</v>
      </c>
      <c r="F25" s="1"/>
      <c r="G25" s="1"/>
      <c r="I25" s="4" t="s">
        <v>45</v>
      </c>
      <c r="J25" s="5" t="s">
        <v>10</v>
      </c>
      <c r="K25" s="1"/>
      <c r="L25" s="1"/>
      <c r="O25" s="44" t="s">
        <v>49</v>
      </c>
      <c r="P25" s="15"/>
      <c r="Q25" s="15"/>
      <c r="R25" s="15"/>
      <c r="S25" s="15"/>
      <c r="T25" s="18"/>
      <c r="U25" s="1"/>
      <c r="X25" s="80" t="s">
        <v>163</v>
      </c>
      <c r="AA25" s="1"/>
      <c r="AB25" s="12"/>
    </row>
    <row r="26" spans="2:28" ht="15">
      <c r="B26" s="6"/>
      <c r="C26" t="s">
        <v>74</v>
      </c>
      <c r="F26" s="1"/>
      <c r="G26" s="1"/>
      <c r="K26" s="1"/>
      <c r="O26" s="26" t="s">
        <v>63</v>
      </c>
      <c r="P26" s="1"/>
      <c r="Q26" s="1"/>
      <c r="R26" s="1"/>
      <c r="S26" s="1"/>
      <c r="T26" s="27"/>
      <c r="U26" s="1"/>
      <c r="X26" s="80" t="s">
        <v>179</v>
      </c>
      <c r="Y26" s="1"/>
      <c r="Z26" s="1"/>
      <c r="AA26" s="1"/>
      <c r="AB26" s="12"/>
    </row>
    <row r="27" spans="2:28" ht="15">
      <c r="B27" s="6"/>
      <c r="F27" s="1"/>
      <c r="G27" s="1"/>
      <c r="K27" s="1"/>
      <c r="O27" s="46" t="s">
        <v>64</v>
      </c>
      <c r="P27" s="47"/>
      <c r="Q27" s="47"/>
      <c r="R27" s="47"/>
      <c r="S27" s="47"/>
      <c r="T27" s="27" t="s">
        <v>65</v>
      </c>
      <c r="U27" s="1"/>
      <c r="X27" s="80" t="s">
        <v>164</v>
      </c>
      <c r="Y27" s="1"/>
      <c r="Z27" s="1"/>
      <c r="AA27" s="1"/>
      <c r="AB27" s="12"/>
    </row>
    <row r="28" spans="2:28" ht="15">
      <c r="B28" s="6"/>
      <c r="C28" t="s">
        <v>40</v>
      </c>
      <c r="F28" s="1"/>
      <c r="G28" s="1"/>
      <c r="K28" s="1"/>
      <c r="O28" s="46" t="s">
        <v>56</v>
      </c>
      <c r="P28" s="47"/>
      <c r="Q28" s="47"/>
      <c r="R28" s="47"/>
      <c r="S28" s="47"/>
      <c r="T28" s="27" t="s">
        <v>66</v>
      </c>
      <c r="U28" s="1"/>
      <c r="X28" s="1"/>
      <c r="Y28" s="1"/>
      <c r="Z28" s="1"/>
      <c r="AA28" s="1"/>
      <c r="AB28" s="12"/>
    </row>
    <row r="29" spans="2:28" ht="15">
      <c r="B29" s="6"/>
      <c r="C29" s="4" t="s">
        <v>2</v>
      </c>
      <c r="D29" s="45">
        <v>5.5</v>
      </c>
      <c r="E29" s="1" t="s">
        <v>3</v>
      </c>
      <c r="F29" s="1"/>
      <c r="G29" s="1"/>
      <c r="H29" s="1"/>
      <c r="I29" s="1"/>
      <c r="J29" s="1"/>
      <c r="K29" s="1"/>
      <c r="O29" s="24"/>
      <c r="P29" s="1"/>
      <c r="Q29" s="1"/>
      <c r="R29" s="1"/>
      <c r="S29" s="1"/>
      <c r="T29" s="27"/>
      <c r="U29" s="1"/>
      <c r="X29" s="1"/>
      <c r="Y29" s="1"/>
      <c r="Z29" s="1"/>
      <c r="AA29" s="1"/>
      <c r="AB29" s="12"/>
    </row>
    <row r="30" spans="2:28" ht="15">
      <c r="B30" s="6"/>
      <c r="C30" s="4" t="s">
        <v>2</v>
      </c>
      <c r="D30" s="4">
        <f>D29/100</f>
        <v>0.055</v>
      </c>
      <c r="E30" s="1" t="s">
        <v>21</v>
      </c>
      <c r="F30" s="1"/>
      <c r="G30" s="1"/>
      <c r="H30" s="1"/>
      <c r="I30" s="1"/>
      <c r="J30" s="1"/>
      <c r="K30" s="1"/>
      <c r="O30" s="26" t="s">
        <v>67</v>
      </c>
      <c r="P30" s="1"/>
      <c r="Q30" s="1"/>
      <c r="R30" s="1"/>
      <c r="S30" s="1"/>
      <c r="T30" s="27"/>
      <c r="U30" s="1"/>
      <c r="X30" s="1"/>
      <c r="Y30" s="1"/>
      <c r="Z30" s="1"/>
      <c r="AA30" s="1"/>
      <c r="AB30" s="12"/>
    </row>
    <row r="31" spans="2:28" ht="15">
      <c r="B31" s="6"/>
      <c r="G31" s="1"/>
      <c r="H31" s="1"/>
      <c r="I31" s="1"/>
      <c r="J31" s="1"/>
      <c r="K31" s="1"/>
      <c r="O31" s="28" t="s">
        <v>51</v>
      </c>
      <c r="P31" s="45">
        <v>8</v>
      </c>
      <c r="Q31" s="1" t="s">
        <v>3</v>
      </c>
      <c r="R31" s="1"/>
      <c r="S31" s="1"/>
      <c r="T31" s="27"/>
      <c r="U31" s="1"/>
      <c r="X31" s="1"/>
      <c r="Y31" s="1"/>
      <c r="Z31" s="1"/>
      <c r="AA31" s="1"/>
      <c r="AB31" s="12"/>
    </row>
    <row r="32" spans="2:28" ht="15">
      <c r="B32" s="6"/>
      <c r="G32" s="1"/>
      <c r="H32" s="1"/>
      <c r="I32" s="1"/>
      <c r="J32" s="1"/>
      <c r="O32" s="14" t="s">
        <v>25</v>
      </c>
      <c r="P32" s="1" t="s">
        <v>50</v>
      </c>
      <c r="Q32" s="1"/>
      <c r="R32" s="1"/>
      <c r="S32" s="1"/>
      <c r="T32" s="27"/>
      <c r="U32" s="1"/>
      <c r="W32" s="1"/>
      <c r="X32" s="1"/>
      <c r="Y32" s="1"/>
      <c r="Z32" s="1"/>
      <c r="AA32" s="1"/>
      <c r="AB32" s="12"/>
    </row>
    <row r="33" spans="2:28" ht="15">
      <c r="B33" s="6"/>
      <c r="G33" s="1"/>
      <c r="H33" s="1"/>
      <c r="I33" s="1"/>
      <c r="J33" s="1"/>
      <c r="K33" s="1"/>
      <c r="O33" s="16" t="s">
        <v>25</v>
      </c>
      <c r="P33" s="77">
        <f>Newton_Floatig_ball(P31)</f>
        <v>6.234392076509939</v>
      </c>
      <c r="Q33" s="17" t="s">
        <v>3</v>
      </c>
      <c r="R33" s="17"/>
      <c r="S33" s="17"/>
      <c r="T33" s="19"/>
      <c r="U33" s="1"/>
      <c r="W33" s="1"/>
      <c r="X33" s="1"/>
      <c r="Y33" s="1"/>
      <c r="Z33" s="1"/>
      <c r="AA33" s="1"/>
      <c r="AB33" s="12"/>
    </row>
    <row r="34" spans="2:28" ht="15">
      <c r="B34" s="6"/>
      <c r="G34" s="1"/>
      <c r="H34" s="1"/>
      <c r="I34" s="1"/>
      <c r="J34" s="1"/>
      <c r="K34" s="1"/>
      <c r="X34" s="1"/>
      <c r="Y34" s="1"/>
      <c r="Z34" s="1"/>
      <c r="AA34" s="1"/>
      <c r="AB34" s="12"/>
    </row>
    <row r="35" spans="2:28" ht="15">
      <c r="B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2"/>
    </row>
    <row r="36" spans="2:28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3"/>
    </row>
    <row r="37" ht="15.75" thickTop="1"/>
    <row r="39" ht="15.75" thickBot="1"/>
    <row r="40" spans="2:28" ht="15.75" thickTop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11"/>
    </row>
    <row r="41" spans="2:28" ht="15">
      <c r="B41" s="6"/>
      <c r="C41" s="1" t="s">
        <v>27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2"/>
    </row>
    <row r="42" spans="2:28" ht="15"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2"/>
    </row>
    <row r="43" spans="2:28" ht="15"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2"/>
    </row>
    <row r="44" spans="2:28" ht="15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2"/>
    </row>
    <row r="45" spans="2:28" ht="15"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2"/>
    </row>
    <row r="46" spans="2:28" ht="15"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2"/>
    </row>
    <row r="47" spans="2:28" ht="15"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2"/>
    </row>
    <row r="48" spans="2:28" ht="15"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2"/>
    </row>
    <row r="49" spans="2:28" ht="15">
      <c r="B49" s="6"/>
      <c r="C49" s="1" t="s">
        <v>12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2"/>
    </row>
    <row r="50" spans="2:28" ht="15"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2"/>
    </row>
    <row r="51" spans="2:28" ht="15"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2"/>
    </row>
    <row r="52" spans="2:28" ht="15"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2"/>
    </row>
    <row r="53" spans="2:28" ht="15"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2"/>
    </row>
    <row r="54" spans="2:28" ht="15"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2"/>
    </row>
    <row r="55" spans="2:28" ht="15"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2"/>
    </row>
    <row r="56" spans="2:28" ht="15"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2"/>
    </row>
    <row r="57" spans="2:28" ht="15"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2"/>
    </row>
    <row r="58" spans="2:28" ht="15"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2"/>
    </row>
    <row r="59" spans="2:28" ht="15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2"/>
    </row>
    <row r="60" spans="2:28" ht="15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2"/>
    </row>
    <row r="61" spans="2:28" ht="15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2"/>
    </row>
    <row r="62" spans="2:28" ht="15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2"/>
    </row>
    <row r="63" spans="2:28" ht="15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2"/>
    </row>
    <row r="64" spans="2:28" ht="15"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2"/>
    </row>
    <row r="65" spans="2:28" ht="15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2"/>
    </row>
    <row r="66" spans="2:28" ht="15"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2"/>
    </row>
    <row r="67" spans="2:28" ht="15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2"/>
    </row>
    <row r="68" spans="2:28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3"/>
    </row>
    <row r="6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D3:W35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3" spans="4:13" ht="15">
      <c r="D3" t="s">
        <v>165</v>
      </c>
      <c r="I3" s="44" t="s">
        <v>4</v>
      </c>
      <c r="J3" s="15"/>
      <c r="K3" s="18"/>
      <c r="M3" t="s">
        <v>149</v>
      </c>
    </row>
    <row r="4" spans="4:22" ht="15">
      <c r="D4" t="s">
        <v>166</v>
      </c>
      <c r="I4" s="14" t="s">
        <v>5</v>
      </c>
      <c r="J4" s="1" t="s">
        <v>35</v>
      </c>
      <c r="K4" s="27"/>
      <c r="M4" s="20" t="s">
        <v>1</v>
      </c>
      <c r="N4" s="72">
        <f>'Floating ball expl.xls'!D24</f>
        <v>0.6</v>
      </c>
      <c r="V4" t="s">
        <v>32</v>
      </c>
    </row>
    <row r="5" spans="4:14" ht="15">
      <c r="D5" t="s">
        <v>167</v>
      </c>
      <c r="H5" t="s">
        <v>12</v>
      </c>
      <c r="I5" s="24"/>
      <c r="J5" s="1"/>
      <c r="K5" s="27"/>
      <c r="M5" s="29" t="s">
        <v>150</v>
      </c>
      <c r="N5" s="20"/>
    </row>
    <row r="6" spans="4:14" ht="15">
      <c r="D6" t="s">
        <v>168</v>
      </c>
      <c r="I6" s="24" t="s">
        <v>169</v>
      </c>
      <c r="J6" s="1"/>
      <c r="K6" s="27"/>
      <c r="M6" s="29" t="s">
        <v>171</v>
      </c>
      <c r="N6" s="20"/>
    </row>
    <row r="7" spans="9:13" ht="15">
      <c r="I7" s="24" t="s">
        <v>170</v>
      </c>
      <c r="J7" s="1"/>
      <c r="K7" s="27"/>
      <c r="M7" t="s">
        <v>172</v>
      </c>
    </row>
    <row r="8" spans="4:15" ht="15">
      <c r="D8" s="44" t="s">
        <v>75</v>
      </c>
      <c r="E8" s="15"/>
      <c r="F8" s="15"/>
      <c r="G8" s="18"/>
      <c r="I8" s="14" t="s">
        <v>104</v>
      </c>
      <c r="J8" s="1" t="s">
        <v>96</v>
      </c>
      <c r="K8" s="27"/>
      <c r="M8" s="20" t="s">
        <v>110</v>
      </c>
      <c r="N8" s="73">
        <f>J34</f>
        <v>1.4102564102564101</v>
      </c>
      <c r="O8" t="s">
        <v>111</v>
      </c>
    </row>
    <row r="9" spans="4:11" ht="15">
      <c r="D9" s="24"/>
      <c r="E9" s="1"/>
      <c r="F9" s="1"/>
      <c r="G9" s="27"/>
      <c r="I9" s="14" t="s">
        <v>104</v>
      </c>
      <c r="J9" s="1" t="s">
        <v>97</v>
      </c>
      <c r="K9" s="27"/>
    </row>
    <row r="10" spans="4:11" ht="15">
      <c r="D10" s="24" t="s">
        <v>76</v>
      </c>
      <c r="E10" s="1"/>
      <c r="F10" s="1"/>
      <c r="G10" s="27"/>
      <c r="I10" s="23" t="s">
        <v>129</v>
      </c>
      <c r="J10" s="5"/>
      <c r="K10" s="27"/>
    </row>
    <row r="11" spans="4:11" ht="17.25">
      <c r="D11" s="14" t="s">
        <v>5</v>
      </c>
      <c r="E11" s="1" t="s">
        <v>35</v>
      </c>
      <c r="F11" s="1"/>
      <c r="G11" s="27"/>
      <c r="I11" s="14" t="s">
        <v>98</v>
      </c>
      <c r="J11" s="21">
        <f>'Floating ball '!D34</f>
        <v>1000</v>
      </c>
      <c r="K11" s="27" t="s">
        <v>91</v>
      </c>
    </row>
    <row r="12" spans="4:11" ht="17.25">
      <c r="D12" s="24"/>
      <c r="E12" s="1"/>
      <c r="F12" s="1"/>
      <c r="G12" s="27"/>
      <c r="I12" s="14" t="s">
        <v>99</v>
      </c>
      <c r="J12" s="55">
        <f>J11*9.91665</f>
        <v>9916.650000000001</v>
      </c>
      <c r="K12" s="27" t="s">
        <v>93</v>
      </c>
    </row>
    <row r="13" spans="4:11" ht="15">
      <c r="D13" s="24" t="s">
        <v>77</v>
      </c>
      <c r="E13" s="1"/>
      <c r="F13" s="1"/>
      <c r="G13" s="27"/>
      <c r="I13" s="24"/>
      <c r="J13" s="1"/>
      <c r="K13" s="27"/>
    </row>
    <row r="14" spans="4:11" ht="15">
      <c r="D14" s="14" t="s">
        <v>78</v>
      </c>
      <c r="E14" s="1" t="s">
        <v>79</v>
      </c>
      <c r="F14" s="1"/>
      <c r="G14" s="27"/>
      <c r="I14" s="24" t="s">
        <v>100</v>
      </c>
      <c r="J14" s="1"/>
      <c r="K14" s="27"/>
    </row>
    <row r="15" spans="4:11" ht="15">
      <c r="D15" s="24"/>
      <c r="E15" s="1"/>
      <c r="F15" s="1"/>
      <c r="G15" s="27"/>
      <c r="I15" s="24" t="s">
        <v>101</v>
      </c>
      <c r="J15" s="1"/>
      <c r="K15" s="27"/>
    </row>
    <row r="16" spans="4:11" ht="15">
      <c r="D16" s="24" t="s">
        <v>80</v>
      </c>
      <c r="E16" s="1"/>
      <c r="F16" s="1"/>
      <c r="G16" s="27"/>
      <c r="I16" s="24" t="s">
        <v>103</v>
      </c>
      <c r="J16" s="1"/>
      <c r="K16" s="27"/>
    </row>
    <row r="17" spans="4:11" ht="15">
      <c r="D17" s="14" t="s">
        <v>81</v>
      </c>
      <c r="E17" s="1" t="s">
        <v>82</v>
      </c>
      <c r="F17" s="1"/>
      <c r="G17" s="27"/>
      <c r="I17" s="24"/>
      <c r="J17" s="1"/>
      <c r="K17" s="27"/>
    </row>
    <row r="18" spans="4:11" ht="15">
      <c r="D18" s="14" t="s">
        <v>81</v>
      </c>
      <c r="E18" s="1" t="s">
        <v>83</v>
      </c>
      <c r="F18" s="1"/>
      <c r="G18" s="27"/>
      <c r="I18" s="14" t="s">
        <v>102</v>
      </c>
      <c r="J18" s="5" t="s">
        <v>105</v>
      </c>
      <c r="K18" s="27"/>
    </row>
    <row r="19" spans="4:11" ht="15">
      <c r="D19" s="24" t="s">
        <v>84</v>
      </c>
      <c r="E19" s="1"/>
      <c r="F19" s="1"/>
      <c r="G19" s="27"/>
      <c r="I19" s="14" t="s">
        <v>102</v>
      </c>
      <c r="J19" s="5" t="s">
        <v>146</v>
      </c>
      <c r="K19" s="27"/>
    </row>
    <row r="20" spans="4:11" ht="15">
      <c r="D20" s="24"/>
      <c r="E20" s="1"/>
      <c r="F20" s="1"/>
      <c r="G20" s="27"/>
      <c r="I20" s="24"/>
      <c r="J20" s="1" t="s">
        <v>97</v>
      </c>
      <c r="K20" s="27"/>
    </row>
    <row r="21" spans="4:22" ht="15">
      <c r="D21" s="24" t="s">
        <v>86</v>
      </c>
      <c r="E21" s="1"/>
      <c r="F21" s="1"/>
      <c r="G21" s="27"/>
      <c r="I21" s="14" t="s">
        <v>102</v>
      </c>
      <c r="J21" s="5" t="s">
        <v>147</v>
      </c>
      <c r="K21" s="27"/>
      <c r="L21" t="s">
        <v>12</v>
      </c>
      <c r="V21" t="s">
        <v>31</v>
      </c>
    </row>
    <row r="22" spans="4:22" ht="15">
      <c r="D22" s="14" t="s">
        <v>87</v>
      </c>
      <c r="E22" s="4" t="s">
        <v>88</v>
      </c>
      <c r="F22" s="1"/>
      <c r="G22" s="27"/>
      <c r="I22" s="24"/>
      <c r="J22" s="1" t="s">
        <v>106</v>
      </c>
      <c r="K22" s="27"/>
      <c r="V22" t="s">
        <v>33</v>
      </c>
    </row>
    <row r="23" spans="4:23" ht="15">
      <c r="D23" s="14" t="s">
        <v>87</v>
      </c>
      <c r="E23" s="5" t="s">
        <v>95</v>
      </c>
      <c r="F23" s="1"/>
      <c r="G23" s="27"/>
      <c r="I23" s="14" t="s">
        <v>102</v>
      </c>
      <c r="J23" s="5" t="s">
        <v>107</v>
      </c>
      <c r="K23" s="27"/>
      <c r="L23" t="s">
        <v>12</v>
      </c>
      <c r="V23" s="20" t="s">
        <v>39</v>
      </c>
      <c r="W23" t="s">
        <v>7</v>
      </c>
    </row>
    <row r="24" spans="4:11" ht="15">
      <c r="D24" s="24"/>
      <c r="E24" s="1"/>
      <c r="F24" s="1"/>
      <c r="G24" s="27"/>
      <c r="I24" s="14" t="s">
        <v>102</v>
      </c>
      <c r="J24" s="5" t="s">
        <v>125</v>
      </c>
      <c r="K24" s="27"/>
    </row>
    <row r="25" spans="4:11" ht="15">
      <c r="D25" s="24" t="s">
        <v>94</v>
      </c>
      <c r="E25" s="1"/>
      <c r="F25" s="1"/>
      <c r="G25" s="27"/>
      <c r="I25" s="14" t="s">
        <v>108</v>
      </c>
      <c r="J25" s="4" t="s">
        <v>109</v>
      </c>
      <c r="K25" s="27"/>
    </row>
    <row r="26" spans="4:11" ht="15">
      <c r="D26" s="24" t="s">
        <v>89</v>
      </c>
      <c r="E26" s="1"/>
      <c r="F26" s="1"/>
      <c r="G26" s="27"/>
      <c r="I26" s="14" t="s">
        <v>108</v>
      </c>
      <c r="J26" s="4">
        <f>E27/J11</f>
        <v>7.8</v>
      </c>
      <c r="K26" s="27"/>
    </row>
    <row r="27" spans="4:11" ht="17.25">
      <c r="D27" s="14" t="s">
        <v>90</v>
      </c>
      <c r="E27" s="21">
        <f>'Floating ball '!D30</f>
        <v>7800</v>
      </c>
      <c r="F27" s="1" t="s">
        <v>91</v>
      </c>
      <c r="G27" s="27"/>
      <c r="I27" s="14" t="s">
        <v>102</v>
      </c>
      <c r="J27" s="5" t="s">
        <v>126</v>
      </c>
      <c r="K27" s="27"/>
    </row>
    <row r="28" spans="4:11" ht="17.25">
      <c r="D28" s="14" t="s">
        <v>92</v>
      </c>
      <c r="E28" s="55">
        <f>E27*9.91665</f>
        <v>77349.87000000001</v>
      </c>
      <c r="F28" s="1" t="s">
        <v>93</v>
      </c>
      <c r="G28" s="27"/>
      <c r="I28" s="14" t="s">
        <v>110</v>
      </c>
      <c r="J28" s="67" t="s">
        <v>148</v>
      </c>
      <c r="K28" s="27"/>
    </row>
    <row r="29" spans="4:11" ht="15">
      <c r="D29" s="24"/>
      <c r="E29" s="1"/>
      <c r="F29" s="1"/>
      <c r="G29" s="27"/>
      <c r="I29" s="14" t="s">
        <v>102</v>
      </c>
      <c r="J29" s="4">
        <f>'Floating ball expl.xls'!D24</f>
        <v>0.6</v>
      </c>
      <c r="K29" s="27"/>
    </row>
    <row r="30" spans="4:11" ht="15">
      <c r="D30" s="14" t="s">
        <v>87</v>
      </c>
      <c r="E30" s="5" t="s">
        <v>95</v>
      </c>
      <c r="F30" s="1"/>
      <c r="G30" s="27"/>
      <c r="I30" s="14" t="s">
        <v>2</v>
      </c>
      <c r="J30" s="4">
        <f>'Floating ball expl.xls'!D30</f>
        <v>0.055</v>
      </c>
      <c r="K30" s="27" t="s">
        <v>21</v>
      </c>
    </row>
    <row r="31" spans="4:11" ht="17.25">
      <c r="D31" s="24"/>
      <c r="E31" s="1"/>
      <c r="F31" s="1"/>
      <c r="G31" s="27"/>
      <c r="I31" s="14" t="s">
        <v>98</v>
      </c>
      <c r="J31" s="4">
        <f>J11</f>
        <v>1000</v>
      </c>
      <c r="K31" s="27" t="s">
        <v>91</v>
      </c>
    </row>
    <row r="32" spans="4:11" ht="17.25">
      <c r="D32" s="24" t="s">
        <v>86</v>
      </c>
      <c r="E32" s="1"/>
      <c r="F32" s="1"/>
      <c r="G32" s="27"/>
      <c r="I32" s="14" t="s">
        <v>90</v>
      </c>
      <c r="J32" s="21">
        <v>7800</v>
      </c>
      <c r="K32" s="27" t="s">
        <v>91</v>
      </c>
    </row>
    <row r="33" spans="4:11" ht="15">
      <c r="D33" s="16" t="s">
        <v>87</v>
      </c>
      <c r="E33" s="49" t="s">
        <v>95</v>
      </c>
      <c r="F33" s="17"/>
      <c r="G33" s="19"/>
      <c r="I33" s="14" t="s">
        <v>110</v>
      </c>
      <c r="J33" s="5">
        <f>(J29/3)*J30*(J31/J32)</f>
        <v>0.0014102564102564101</v>
      </c>
      <c r="K33" s="27" t="s">
        <v>21</v>
      </c>
    </row>
    <row r="34" spans="9:11" ht="15">
      <c r="I34" s="14" t="s">
        <v>110</v>
      </c>
      <c r="J34" s="61">
        <f>J33*1000</f>
        <v>1.4102564102564101</v>
      </c>
      <c r="K34" s="27" t="s">
        <v>111</v>
      </c>
    </row>
    <row r="35" spans="9:11" ht="15">
      <c r="I35" s="66"/>
      <c r="J35" s="17"/>
      <c r="K35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6:C17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6" ht="15">
      <c r="B6" t="s">
        <v>27</v>
      </c>
    </row>
    <row r="13" ht="15">
      <c r="C13" t="s">
        <v>0</v>
      </c>
    </row>
    <row r="16" spans="2:3" ht="15">
      <c r="B16" t="s">
        <v>28</v>
      </c>
      <c r="C16" t="s">
        <v>29</v>
      </c>
    </row>
    <row r="17" ht="15">
      <c r="C17" t="s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2018-10-29T16:25:43Z</dcterms:created>
  <dcterms:modified xsi:type="dcterms:W3CDTF">2019-01-26T13:08:01Z</dcterms:modified>
  <cp:category/>
  <cp:version/>
  <cp:contentType/>
  <cp:contentStatus/>
</cp:coreProperties>
</file>